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7260" tabRatio="732"/>
  </bookViews>
  <sheets>
    <sheet name="Evaluation" sheetId="15" r:id="rId1"/>
    <sheet name="EP1" sheetId="16" r:id="rId2"/>
    <sheet name="EP2 A1" sheetId="23" r:id="rId3"/>
    <sheet name="EP2 A2" sheetId="31" r:id="rId4"/>
    <sheet name="EP3" sheetId="24" r:id="rId5"/>
  </sheets>
  <definedNames>
    <definedName name="_xlnm.Print_Area" localSheetId="1">'EP1'!$B$2:$N$37</definedName>
    <definedName name="_xlnm.Print_Area" localSheetId="2">'EP2 A1'!$B$2:$N$87</definedName>
    <definedName name="_xlnm.Print_Area" localSheetId="3">'EP2 A2'!$B$2:$N$87</definedName>
    <definedName name="_xlnm.Print_Area" localSheetId="4">'EP3'!$B$2:$N$60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6" l="1"/>
  <c r="V47" i="24" l="1"/>
  <c r="V45" i="24"/>
  <c r="V46" i="24"/>
  <c r="V44" i="24"/>
  <c r="V42" i="24"/>
  <c r="V41" i="24"/>
  <c r="V38" i="24"/>
  <c r="V39" i="24"/>
  <c r="V37" i="24"/>
  <c r="V35" i="24"/>
  <c r="V33" i="24"/>
  <c r="V34" i="24"/>
  <c r="V32" i="24"/>
  <c r="V30" i="24"/>
  <c r="V21" i="24"/>
  <c r="V22" i="24"/>
  <c r="V23" i="24"/>
  <c r="V24" i="24"/>
  <c r="V25" i="24"/>
  <c r="V26" i="24"/>
  <c r="V27" i="24"/>
  <c r="V28" i="24"/>
  <c r="V29" i="24"/>
  <c r="V20" i="24"/>
  <c r="V18" i="24"/>
  <c r="V17" i="24"/>
  <c r="V74" i="31"/>
  <c r="V73" i="31"/>
  <c r="V72" i="31"/>
  <c r="V71" i="31"/>
  <c r="V70" i="31"/>
  <c r="V68" i="31"/>
  <c r="V67" i="31"/>
  <c r="V65" i="31"/>
  <c r="V64" i="31"/>
  <c r="V63" i="31"/>
  <c r="V62" i="31"/>
  <c r="V60" i="31"/>
  <c r="V59" i="31"/>
  <c r="V58" i="31"/>
  <c r="V56" i="31"/>
  <c r="V55" i="31"/>
  <c r="V54" i="31"/>
  <c r="V52" i="31"/>
  <c r="V51" i="31"/>
  <c r="V50" i="31"/>
  <c r="V49" i="31"/>
  <c r="V47" i="31"/>
  <c r="V46" i="31"/>
  <c r="V45" i="31"/>
  <c r="V44" i="31"/>
  <c r="V42" i="31"/>
  <c r="V41" i="31"/>
  <c r="V40" i="31"/>
  <c r="V38" i="31"/>
  <c r="V37" i="31"/>
  <c r="V36" i="31"/>
  <c r="V34" i="31"/>
  <c r="V33" i="31"/>
  <c r="V31" i="31"/>
  <c r="V30" i="31"/>
  <c r="V28" i="31"/>
  <c r="V27" i="31"/>
  <c r="V26" i="31"/>
  <c r="V24" i="31"/>
  <c r="V23" i="31"/>
  <c r="V22" i="31"/>
  <c r="V21" i="31"/>
  <c r="V19" i="31"/>
  <c r="V18" i="31"/>
  <c r="V17" i="31"/>
  <c r="V74" i="23"/>
  <c r="V71" i="23"/>
  <c r="V72" i="23"/>
  <c r="V73" i="23"/>
  <c r="V70" i="23"/>
  <c r="V68" i="23"/>
  <c r="V67" i="23"/>
  <c r="V63" i="23"/>
  <c r="V64" i="23"/>
  <c r="V65" i="23"/>
  <c r="V62" i="23"/>
  <c r="V59" i="23"/>
  <c r="V60" i="23"/>
  <c r="V58" i="23"/>
  <c r="V55" i="23"/>
  <c r="V56" i="23"/>
  <c r="V54" i="23"/>
  <c r="V50" i="23"/>
  <c r="V51" i="23"/>
  <c r="V52" i="23"/>
  <c r="V49" i="23"/>
  <c r="V45" i="23"/>
  <c r="V46" i="23"/>
  <c r="V47" i="23"/>
  <c r="V44" i="23"/>
  <c r="V41" i="23"/>
  <c r="V42" i="23"/>
  <c r="V40" i="23"/>
  <c r="V37" i="23"/>
  <c r="V38" i="23"/>
  <c r="V36" i="23"/>
  <c r="V34" i="23"/>
  <c r="V33" i="23"/>
  <c r="V31" i="23"/>
  <c r="V30" i="23"/>
  <c r="V27" i="23"/>
  <c r="V28" i="23"/>
  <c r="V26" i="23"/>
  <c r="V22" i="23"/>
  <c r="V23" i="23"/>
  <c r="V24" i="23"/>
  <c r="V21" i="23"/>
  <c r="V18" i="23"/>
  <c r="V19" i="23"/>
  <c r="V17" i="23"/>
  <c r="N26" i="16"/>
  <c r="V24" i="16"/>
  <c r="V23" i="16"/>
  <c r="V21" i="16"/>
  <c r="V20" i="16"/>
  <c r="V18" i="16"/>
  <c r="V17" i="16"/>
  <c r="V48" i="24" l="1"/>
  <c r="I49" i="24" s="1"/>
  <c r="V75" i="31"/>
  <c r="I76" i="31" s="1"/>
  <c r="V75" i="23"/>
  <c r="I76" i="23" s="1"/>
  <c r="M76" i="23" s="1"/>
  <c r="V25" i="16"/>
  <c r="I26" i="16" s="1"/>
  <c r="U17" i="16"/>
  <c r="Q22" i="16"/>
  <c r="Q19" i="16"/>
  <c r="Q16" i="16"/>
  <c r="Q25" i="16" l="1"/>
  <c r="K19" i="15"/>
  <c r="D11" i="31"/>
  <c r="D10" i="31"/>
  <c r="D9" i="31"/>
  <c r="D8" i="31"/>
  <c r="D7" i="31"/>
  <c r="S74" i="31"/>
  <c r="R74" i="31"/>
  <c r="U74" i="31" s="1"/>
  <c r="Q74" i="31"/>
  <c r="N74" i="31"/>
  <c r="M74" i="31"/>
  <c r="R73" i="31"/>
  <c r="S73" i="31" s="1"/>
  <c r="O73" i="31"/>
  <c r="N73" i="31"/>
  <c r="M73" i="31"/>
  <c r="S72" i="31"/>
  <c r="R72" i="31"/>
  <c r="N72" i="31"/>
  <c r="M72" i="31"/>
  <c r="S71" i="31"/>
  <c r="R71" i="31"/>
  <c r="N71" i="31"/>
  <c r="M71" i="31"/>
  <c r="S70" i="31"/>
  <c r="R70" i="31"/>
  <c r="N70" i="31"/>
  <c r="M70" i="31"/>
  <c r="P69" i="31"/>
  <c r="N69" i="31" s="1"/>
  <c r="S68" i="31"/>
  <c r="R68" i="31"/>
  <c r="O68" i="31"/>
  <c r="N68" i="31"/>
  <c r="O66" i="31" s="1"/>
  <c r="M68" i="31"/>
  <c r="S67" i="31"/>
  <c r="R67" i="31"/>
  <c r="N67" i="31"/>
  <c r="M67" i="31"/>
  <c r="P66" i="31"/>
  <c r="N66" i="31" s="1"/>
  <c r="H66" i="31"/>
  <c r="S65" i="31"/>
  <c r="R65" i="31"/>
  <c r="O65" i="31"/>
  <c r="N65" i="31" s="1"/>
  <c r="M65" i="31"/>
  <c r="S64" i="31"/>
  <c r="R64" i="31"/>
  <c r="M64" i="31"/>
  <c r="S63" i="31"/>
  <c r="R63" i="31"/>
  <c r="M63" i="31"/>
  <c r="S62" i="31"/>
  <c r="R62" i="31"/>
  <c r="M62" i="31"/>
  <c r="P61" i="31"/>
  <c r="N61" i="31" s="1"/>
  <c r="H61" i="31"/>
  <c r="S60" i="31"/>
  <c r="R60" i="31"/>
  <c r="O60" i="31"/>
  <c r="N60" i="31"/>
  <c r="M60" i="31"/>
  <c r="S59" i="31"/>
  <c r="R59" i="31"/>
  <c r="N59" i="31"/>
  <c r="M59" i="31"/>
  <c r="S58" i="31"/>
  <c r="R58" i="31"/>
  <c r="N58" i="31"/>
  <c r="M58" i="31"/>
  <c r="P57" i="31"/>
  <c r="Q58" i="31" s="1"/>
  <c r="S56" i="31"/>
  <c r="R56" i="31"/>
  <c r="O56" i="31"/>
  <c r="N56" i="31" s="1"/>
  <c r="M56" i="31"/>
  <c r="S55" i="31"/>
  <c r="R55" i="31"/>
  <c r="M55" i="31"/>
  <c r="R54" i="31"/>
  <c r="M54" i="31"/>
  <c r="P53" i="31"/>
  <c r="N53" i="31" s="1"/>
  <c r="R52" i="31"/>
  <c r="O52" i="31"/>
  <c r="N51" i="31" s="1"/>
  <c r="M52" i="31"/>
  <c r="R51" i="31"/>
  <c r="S51" i="31" s="1"/>
  <c r="M51" i="31"/>
  <c r="R50" i="31"/>
  <c r="H48" i="31" s="1"/>
  <c r="M50" i="31"/>
  <c r="S49" i="31"/>
  <c r="R49" i="31"/>
  <c r="Q49" i="31"/>
  <c r="N49" i="31"/>
  <c r="M49" i="31"/>
  <c r="P48" i="31"/>
  <c r="N48" i="31"/>
  <c r="R47" i="31"/>
  <c r="O47" i="31"/>
  <c r="N46" i="31" s="1"/>
  <c r="M47" i="31"/>
  <c r="S46" i="31"/>
  <c r="R46" i="31"/>
  <c r="M46" i="31"/>
  <c r="S45" i="31"/>
  <c r="R45" i="31"/>
  <c r="M45" i="31"/>
  <c r="R44" i="31"/>
  <c r="S44" i="31" s="1"/>
  <c r="N44" i="31"/>
  <c r="M44" i="31"/>
  <c r="P43" i="31"/>
  <c r="Q44" i="31" s="1"/>
  <c r="U44" i="31" s="1"/>
  <c r="R42" i="31"/>
  <c r="S42" i="31" s="1"/>
  <c r="O42" i="31"/>
  <c r="N41" i="31" s="1"/>
  <c r="M42" i="31"/>
  <c r="S41" i="31"/>
  <c r="R41" i="31"/>
  <c r="M41" i="31"/>
  <c r="R40" i="31"/>
  <c r="S40" i="31" s="1"/>
  <c r="Q40" i="31"/>
  <c r="U40" i="31" s="1"/>
  <c r="N40" i="31"/>
  <c r="M40" i="31"/>
  <c r="P39" i="31"/>
  <c r="N39" i="31"/>
  <c r="R38" i="31"/>
  <c r="O38" i="31"/>
  <c r="N38" i="31" s="1"/>
  <c r="M38" i="31"/>
  <c r="S37" i="31"/>
  <c r="R37" i="31"/>
  <c r="M37" i="31"/>
  <c r="R36" i="31"/>
  <c r="S36" i="31" s="1"/>
  <c r="Q36" i="31"/>
  <c r="M36" i="31"/>
  <c r="P35" i="31"/>
  <c r="N35" i="31"/>
  <c r="R34" i="31"/>
  <c r="U33" i="31" s="1"/>
  <c r="O34" i="31"/>
  <c r="N34" i="31" s="1"/>
  <c r="M34" i="31"/>
  <c r="R33" i="31"/>
  <c r="S33" i="31" s="1"/>
  <c r="N33" i="31"/>
  <c r="M33" i="31"/>
  <c r="P32" i="31"/>
  <c r="Q33" i="31" s="1"/>
  <c r="R31" i="31"/>
  <c r="O31" i="31"/>
  <c r="N31" i="31"/>
  <c r="M31" i="31"/>
  <c r="R30" i="31"/>
  <c r="S30" i="31" s="1"/>
  <c r="Q30" i="31"/>
  <c r="N30" i="31"/>
  <c r="M30" i="31"/>
  <c r="P29" i="31"/>
  <c r="N29" i="31" s="1"/>
  <c r="O29" i="31"/>
  <c r="R28" i="31"/>
  <c r="S28" i="31" s="1"/>
  <c r="O28" i="31"/>
  <c r="N27" i="31" s="1"/>
  <c r="M28" i="31"/>
  <c r="S27" i="31"/>
  <c r="R27" i="31"/>
  <c r="M27" i="31"/>
  <c r="R26" i="31"/>
  <c r="N26" i="31"/>
  <c r="M26" i="31"/>
  <c r="P25" i="31"/>
  <c r="N25" i="31" s="1"/>
  <c r="R24" i="31"/>
  <c r="S24" i="31" s="1"/>
  <c r="O24" i="31"/>
  <c r="N24" i="31" s="1"/>
  <c r="M24" i="31"/>
  <c r="S23" i="31"/>
  <c r="R23" i="31"/>
  <c r="N23" i="31"/>
  <c r="M23" i="31"/>
  <c r="R22" i="31"/>
  <c r="S22" i="31" s="1"/>
  <c r="M22" i="31"/>
  <c r="R21" i="31"/>
  <c r="N21" i="31"/>
  <c r="M21" i="31"/>
  <c r="P20" i="31"/>
  <c r="N20" i="31" s="1"/>
  <c r="S19" i="31"/>
  <c r="R19" i="31"/>
  <c r="O19" i="31"/>
  <c r="N19" i="31" s="1"/>
  <c r="O16" i="31" s="1"/>
  <c r="M19" i="31"/>
  <c r="S18" i="31"/>
  <c r="R18" i="31"/>
  <c r="O18" i="31"/>
  <c r="N18" i="31"/>
  <c r="M18" i="31"/>
  <c r="S17" i="31"/>
  <c r="R17" i="31"/>
  <c r="U17" i="31" s="1"/>
  <c r="O17" i="31"/>
  <c r="N17" i="31"/>
  <c r="M17" i="31"/>
  <c r="P16" i="31"/>
  <c r="Q17" i="31" s="1"/>
  <c r="N16" i="31"/>
  <c r="O38" i="23"/>
  <c r="N38" i="23" s="1"/>
  <c r="U58" i="31" l="1"/>
  <c r="O69" i="31"/>
  <c r="H69" i="31"/>
  <c r="N62" i="31"/>
  <c r="O61" i="31" s="1"/>
  <c r="N63" i="31"/>
  <c r="N64" i="31"/>
  <c r="N43" i="31"/>
  <c r="S50" i="31"/>
  <c r="U49" i="31"/>
  <c r="U30" i="31"/>
  <c r="N32" i="31"/>
  <c r="O32" i="31"/>
  <c r="Q26" i="31"/>
  <c r="U26" i="31" s="1"/>
  <c r="R16" i="31"/>
  <c r="N28" i="31"/>
  <c r="O25" i="31" s="1"/>
  <c r="Q21" i="31"/>
  <c r="U21" i="31"/>
  <c r="M75" i="31"/>
  <c r="T36" i="31"/>
  <c r="T40" i="31"/>
  <c r="S38" i="31"/>
  <c r="N55" i="31"/>
  <c r="H57" i="31"/>
  <c r="T58" i="31"/>
  <c r="T74" i="31"/>
  <c r="H20" i="31"/>
  <c r="S21" i="31"/>
  <c r="T21" i="31" s="1"/>
  <c r="H25" i="31"/>
  <c r="S26" i="31"/>
  <c r="T26" i="31" s="1"/>
  <c r="N37" i="31"/>
  <c r="H39" i="31"/>
  <c r="N42" i="31"/>
  <c r="O39" i="31" s="1"/>
  <c r="N45" i="31"/>
  <c r="N47" i="31"/>
  <c r="N50" i="31"/>
  <c r="N52" i="31"/>
  <c r="N54" i="31"/>
  <c r="N57" i="31"/>
  <c r="N76" i="31" s="1"/>
  <c r="Q62" i="31"/>
  <c r="U62" i="31" s="1"/>
  <c r="Q67" i="31"/>
  <c r="U67" i="31" s="1"/>
  <c r="Q70" i="31"/>
  <c r="U70" i="31" s="1"/>
  <c r="N36" i="31"/>
  <c r="O35" i="31" s="1"/>
  <c r="Q54" i="31"/>
  <c r="U54" i="31" s="1"/>
  <c r="M76" i="31"/>
  <c r="U36" i="31"/>
  <c r="S31" i="31"/>
  <c r="T30" i="31" s="1"/>
  <c r="S34" i="31"/>
  <c r="T33" i="31" s="1"/>
  <c r="S47" i="31"/>
  <c r="T44" i="31" s="1"/>
  <c r="S52" i="31"/>
  <c r="T49" i="31" s="1"/>
  <c r="S54" i="31"/>
  <c r="T54" i="31" s="1"/>
  <c r="T62" i="31"/>
  <c r="T67" i="31"/>
  <c r="T70" i="31"/>
  <c r="T17" i="31"/>
  <c r="N22" i="31"/>
  <c r="O20" i="31" s="1"/>
  <c r="H29" i="31"/>
  <c r="H32" i="31"/>
  <c r="H35" i="31"/>
  <c r="H43" i="31"/>
  <c r="H53" i="31"/>
  <c r="H16" i="31"/>
  <c r="N36" i="23"/>
  <c r="N37" i="23"/>
  <c r="O48" i="31" l="1"/>
  <c r="U16" i="31"/>
  <c r="S16" i="31"/>
  <c r="O43" i="31"/>
  <c r="Q16" i="31"/>
  <c r="T16" i="31"/>
  <c r="I78" i="31" s="1"/>
  <c r="D10" i="24"/>
  <c r="R16" i="24"/>
  <c r="Q16" i="24"/>
  <c r="N46" i="24" l="1"/>
  <c r="N45" i="24"/>
  <c r="N44" i="24"/>
  <c r="O46" i="24"/>
  <c r="H43" i="24"/>
  <c r="O42" i="24"/>
  <c r="N41" i="24" s="1"/>
  <c r="O39" i="24"/>
  <c r="N38" i="24" s="1"/>
  <c r="O35" i="24"/>
  <c r="N35" i="24" s="1"/>
  <c r="O33" i="24"/>
  <c r="N33" i="24" s="1"/>
  <c r="O60" i="23"/>
  <c r="N60" i="23" s="1"/>
  <c r="O56" i="23"/>
  <c r="N56" i="23" s="1"/>
  <c r="O52" i="23"/>
  <c r="N50" i="23" s="1"/>
  <c r="O47" i="23"/>
  <c r="O19" i="23"/>
  <c r="N19" i="23" s="1"/>
  <c r="N58" i="23" l="1"/>
  <c r="N59" i="23"/>
  <c r="N42" i="24"/>
  <c r="N37" i="24"/>
  <c r="N39" i="24"/>
  <c r="N32" i="24"/>
  <c r="O31" i="24" s="1"/>
  <c r="N54" i="23"/>
  <c r="N55" i="23"/>
  <c r="N51" i="23"/>
  <c r="N52" i="23"/>
  <c r="N49" i="23"/>
  <c r="N47" i="23"/>
  <c r="N44" i="23"/>
  <c r="N45" i="23"/>
  <c r="N46" i="23"/>
  <c r="N17" i="23"/>
  <c r="N18" i="23"/>
  <c r="N24" i="16"/>
  <c r="N23" i="16"/>
  <c r="O24" i="16"/>
  <c r="O21" i="16" l="1"/>
  <c r="N20" i="16" s="1"/>
  <c r="O18" i="16"/>
  <c r="N18" i="16" s="1"/>
  <c r="N21" i="16" l="1"/>
  <c r="N17" i="16"/>
  <c r="O73" i="23"/>
  <c r="N71" i="23" s="1"/>
  <c r="P20" i="23"/>
  <c r="O24" i="23"/>
  <c r="M24" i="23"/>
  <c r="R24" i="23"/>
  <c r="S24" i="23" s="1"/>
  <c r="N72" i="23" l="1"/>
  <c r="N70" i="23"/>
  <c r="N73" i="23"/>
  <c r="N22" i="23"/>
  <c r="N24" i="23"/>
  <c r="N21" i="23"/>
  <c r="N23" i="23"/>
  <c r="P21" i="24"/>
  <c r="R21" i="24" s="1"/>
  <c r="S21" i="24" s="1"/>
  <c r="P22" i="24"/>
  <c r="R22" i="24" s="1"/>
  <c r="S22" i="24" s="1"/>
  <c r="P23" i="24"/>
  <c r="R23" i="24" s="1"/>
  <c r="S23" i="24" s="1"/>
  <c r="P24" i="24"/>
  <c r="R24" i="24" s="1"/>
  <c r="S24" i="24" s="1"/>
  <c r="P25" i="24"/>
  <c r="R25" i="24" s="1"/>
  <c r="S25" i="24" s="1"/>
  <c r="P26" i="24"/>
  <c r="R26" i="24" s="1"/>
  <c r="S26" i="24" s="1"/>
  <c r="P27" i="24"/>
  <c r="R27" i="24" s="1"/>
  <c r="S27" i="24" s="1"/>
  <c r="P28" i="24"/>
  <c r="R28" i="24" s="1"/>
  <c r="P29" i="24"/>
  <c r="R29" i="24" s="1"/>
  <c r="P30" i="24"/>
  <c r="P20" i="24"/>
  <c r="M21" i="24"/>
  <c r="M22" i="24"/>
  <c r="M23" i="24"/>
  <c r="M24" i="24"/>
  <c r="M25" i="24"/>
  <c r="M26" i="24"/>
  <c r="M27" i="24"/>
  <c r="M28" i="24"/>
  <c r="M29" i="24"/>
  <c r="O20" i="23" l="1"/>
  <c r="P61" i="23"/>
  <c r="Q62" i="23" s="1"/>
  <c r="M64" i="23" l="1"/>
  <c r="O65" i="23"/>
  <c r="N64" i="23" s="1"/>
  <c r="M59" i="23"/>
  <c r="M60" i="23"/>
  <c r="M46" i="23"/>
  <c r="O42" i="23"/>
  <c r="O34" i="23"/>
  <c r="N34" i="23" s="1"/>
  <c r="O30" i="24"/>
  <c r="R60" i="23"/>
  <c r="S60" i="23" s="1"/>
  <c r="P57" i="23"/>
  <c r="P53" i="23"/>
  <c r="N53" i="23" s="1"/>
  <c r="P16" i="23"/>
  <c r="R71" i="23"/>
  <c r="M71" i="23"/>
  <c r="R72" i="23"/>
  <c r="S72" i="23" s="1"/>
  <c r="M72" i="23"/>
  <c r="R63" i="23"/>
  <c r="S63" i="23" s="1"/>
  <c r="M63" i="23"/>
  <c r="R62" i="23"/>
  <c r="M62" i="23"/>
  <c r="R65" i="23"/>
  <c r="S65" i="23" s="1"/>
  <c r="M65" i="23"/>
  <c r="R64" i="23"/>
  <c r="R59" i="23"/>
  <c r="R58" i="23"/>
  <c r="M58" i="23"/>
  <c r="R56" i="23"/>
  <c r="M56" i="23"/>
  <c r="R55" i="23"/>
  <c r="M55" i="23"/>
  <c r="R54" i="23"/>
  <c r="M54" i="23"/>
  <c r="R51" i="23"/>
  <c r="S51" i="23" s="1"/>
  <c r="M51" i="23"/>
  <c r="R52" i="23"/>
  <c r="S52" i="23" s="1"/>
  <c r="M52" i="23"/>
  <c r="R50" i="23"/>
  <c r="S50" i="23" s="1"/>
  <c r="M50" i="23"/>
  <c r="R49" i="23"/>
  <c r="M49" i="23"/>
  <c r="P48" i="23"/>
  <c r="R46" i="23"/>
  <c r="S46" i="23" s="1"/>
  <c r="R47" i="23"/>
  <c r="S47" i="23" s="1"/>
  <c r="M47" i="23"/>
  <c r="R45" i="23"/>
  <c r="M45" i="23"/>
  <c r="R44" i="23"/>
  <c r="M44" i="23"/>
  <c r="P43" i="23"/>
  <c r="N43" i="23" s="1"/>
  <c r="H43" i="23" l="1"/>
  <c r="H57" i="23"/>
  <c r="H48" i="23"/>
  <c r="H53" i="23"/>
  <c r="S56" i="23"/>
  <c r="N48" i="23"/>
  <c r="Q17" i="23"/>
  <c r="S71" i="23"/>
  <c r="S62" i="23"/>
  <c r="H61" i="23"/>
  <c r="S59" i="23"/>
  <c r="S55" i="23"/>
  <c r="S49" i="23"/>
  <c r="S45" i="23"/>
  <c r="N33" i="23"/>
  <c r="N41" i="23"/>
  <c r="N42" i="23"/>
  <c r="N40" i="23"/>
  <c r="N21" i="24"/>
  <c r="N25" i="24"/>
  <c r="N22" i="24"/>
  <c r="N26" i="24"/>
  <c r="N27" i="24"/>
  <c r="N28" i="24"/>
  <c r="N23" i="24"/>
  <c r="N29" i="24"/>
  <c r="N24" i="24"/>
  <c r="N63" i="23"/>
  <c r="N65" i="23"/>
  <c r="N62" i="23"/>
  <c r="S64" i="23"/>
  <c r="S58" i="23"/>
  <c r="S54" i="23"/>
  <c r="Q49" i="23"/>
  <c r="Q44" i="23"/>
  <c r="U44" i="23" s="1"/>
  <c r="S44" i="23"/>
  <c r="R19" i="23"/>
  <c r="M19" i="23"/>
  <c r="R18" i="23"/>
  <c r="O18" i="23"/>
  <c r="M18" i="23"/>
  <c r="R17" i="23"/>
  <c r="O17" i="23"/>
  <c r="M17" i="23"/>
  <c r="H16" i="23" l="1"/>
  <c r="T49" i="23"/>
  <c r="T62" i="23"/>
  <c r="O61" i="23"/>
  <c r="T44" i="23"/>
  <c r="O16" i="23"/>
  <c r="U49" i="23"/>
  <c r="S19" i="23"/>
  <c r="S18" i="23"/>
  <c r="S17" i="23"/>
  <c r="R17" i="24"/>
  <c r="O48" i="23" l="1"/>
  <c r="O43" i="23"/>
  <c r="R24" i="16" l="1"/>
  <c r="S24" i="16" s="1"/>
  <c r="M24" i="16"/>
  <c r="R23" i="16"/>
  <c r="M23" i="16"/>
  <c r="P22" i="16"/>
  <c r="R21" i="16"/>
  <c r="M21" i="16"/>
  <c r="R20" i="16"/>
  <c r="M20" i="16"/>
  <c r="P19" i="16"/>
  <c r="N19" i="16" s="1"/>
  <c r="R18" i="16"/>
  <c r="S18" i="16" s="1"/>
  <c r="M18" i="16"/>
  <c r="R17" i="16"/>
  <c r="M17" i="16"/>
  <c r="P16" i="16"/>
  <c r="N16" i="16" s="1"/>
  <c r="P31" i="24"/>
  <c r="Q32" i="24" s="1"/>
  <c r="P34" i="24"/>
  <c r="P40" i="24"/>
  <c r="Q41" i="24" s="1"/>
  <c r="P36" i="24"/>
  <c r="Q37" i="24" s="1"/>
  <c r="M25" i="16" l="1"/>
  <c r="U23" i="16"/>
  <c r="R25" i="16"/>
  <c r="U20" i="16"/>
  <c r="H22" i="16"/>
  <c r="H16" i="16"/>
  <c r="S20" i="16"/>
  <c r="H19" i="16"/>
  <c r="S17" i="16"/>
  <c r="T17" i="16" s="1"/>
  <c r="O16" i="16"/>
  <c r="N22" i="16"/>
  <c r="S21" i="16"/>
  <c r="S23" i="16"/>
  <c r="T23" i="16" s="1"/>
  <c r="N20" i="24"/>
  <c r="N30" i="24"/>
  <c r="T20" i="16" l="1"/>
  <c r="S25" i="16"/>
  <c r="O34" i="24"/>
  <c r="O36" i="24"/>
  <c r="O22" i="16"/>
  <c r="O19" i="16"/>
  <c r="U16" i="16"/>
  <c r="U25" i="16" s="1"/>
  <c r="O40" i="24"/>
  <c r="O19" i="24"/>
  <c r="O43" i="24"/>
  <c r="R41" i="24"/>
  <c r="H40" i="24" s="1"/>
  <c r="M41" i="24"/>
  <c r="R37" i="24"/>
  <c r="M37" i="24"/>
  <c r="R38" i="24"/>
  <c r="M38" i="24"/>
  <c r="R32" i="24"/>
  <c r="M32" i="24"/>
  <c r="R18" i="24"/>
  <c r="H16" i="24" s="1"/>
  <c r="M18" i="24"/>
  <c r="R35" i="24"/>
  <c r="H34" i="24" s="1"/>
  <c r="M35" i="24"/>
  <c r="Q35" i="24"/>
  <c r="R33" i="24"/>
  <c r="M33" i="24"/>
  <c r="R42" i="24"/>
  <c r="M42" i="24"/>
  <c r="R39" i="24"/>
  <c r="S39" i="24" s="1"/>
  <c r="M39" i="24"/>
  <c r="R30" i="24"/>
  <c r="S30" i="24" s="1"/>
  <c r="M30" i="24"/>
  <c r="S29" i="24"/>
  <c r="S28" i="24"/>
  <c r="R20" i="24"/>
  <c r="M20" i="24"/>
  <c r="P19" i="24"/>
  <c r="Q20" i="24" s="1"/>
  <c r="M47" i="24"/>
  <c r="M46" i="24"/>
  <c r="M45" i="24"/>
  <c r="M44" i="24"/>
  <c r="M17" i="24"/>
  <c r="M74" i="23"/>
  <c r="M73" i="23"/>
  <c r="M70" i="23"/>
  <c r="M68" i="23"/>
  <c r="M67" i="23"/>
  <c r="M42" i="23"/>
  <c r="M41" i="23"/>
  <c r="M40" i="23"/>
  <c r="M38" i="23"/>
  <c r="M37" i="23"/>
  <c r="M36" i="23"/>
  <c r="M34" i="23"/>
  <c r="M33" i="23"/>
  <c r="M31" i="23"/>
  <c r="M30" i="23"/>
  <c r="M28" i="23"/>
  <c r="M27" i="23"/>
  <c r="M26" i="23"/>
  <c r="M23" i="23"/>
  <c r="M22" i="23"/>
  <c r="M21" i="23"/>
  <c r="M48" i="24" l="1"/>
  <c r="M75" i="23"/>
  <c r="H36" i="24"/>
  <c r="H31" i="24"/>
  <c r="T16" i="16"/>
  <c r="T25" i="16" s="1"/>
  <c r="U37" i="24"/>
  <c r="U35" i="24"/>
  <c r="U32" i="24"/>
  <c r="H19" i="24"/>
  <c r="U20" i="24"/>
  <c r="U41" i="24"/>
  <c r="S37" i="24"/>
  <c r="S41" i="24"/>
  <c r="S38" i="24"/>
  <c r="N19" i="24"/>
  <c r="N40" i="24"/>
  <c r="N31" i="24"/>
  <c r="N36" i="24"/>
  <c r="S32" i="24"/>
  <c r="S42" i="24"/>
  <c r="N34" i="24"/>
  <c r="S18" i="24"/>
  <c r="S33" i="24"/>
  <c r="S35" i="24"/>
  <c r="S20" i="24"/>
  <c r="M26" i="16" l="1"/>
  <c r="T20" i="24"/>
  <c r="T41" i="24"/>
  <c r="T37" i="24"/>
  <c r="T32" i="24"/>
  <c r="T35" i="24"/>
  <c r="R21" i="23" l="1"/>
  <c r="R38" i="23"/>
  <c r="R68" i="23"/>
  <c r="R37" i="23"/>
  <c r="R42" i="23"/>
  <c r="R70" i="23"/>
  <c r="R41" i="23"/>
  <c r="R67" i="23"/>
  <c r="R74" i="23"/>
  <c r="R36" i="23"/>
  <c r="R40" i="23"/>
  <c r="R73" i="23"/>
  <c r="H35" i="23" l="1"/>
  <c r="H39" i="23"/>
  <c r="H69" i="23"/>
  <c r="U17" i="23"/>
  <c r="U62" i="23"/>
  <c r="H66" i="23"/>
  <c r="R34" i="23"/>
  <c r="R33" i="23"/>
  <c r="R31" i="23"/>
  <c r="R30" i="23"/>
  <c r="R28" i="23"/>
  <c r="R27" i="23"/>
  <c r="R26" i="23"/>
  <c r="R23" i="23"/>
  <c r="R22" i="23"/>
  <c r="R16" i="23" l="1"/>
  <c r="H32" i="23"/>
  <c r="H20" i="23"/>
  <c r="H29" i="23"/>
  <c r="H25" i="23"/>
  <c r="K20" i="15" l="1"/>
  <c r="K18" i="15"/>
  <c r="Q47" i="24" l="1"/>
  <c r="P43" i="24"/>
  <c r="Q44" i="24" s="1"/>
  <c r="N47" i="24"/>
  <c r="Q74" i="23"/>
  <c r="N74" i="23"/>
  <c r="O68" i="23" l="1"/>
  <c r="O31" i="23"/>
  <c r="N31" i="23" s="1"/>
  <c r="O28" i="23"/>
  <c r="N28" i="23" s="1"/>
  <c r="R44" i="24"/>
  <c r="R45" i="24"/>
  <c r="S45" i="24" s="1"/>
  <c r="R46" i="24"/>
  <c r="S46" i="24" s="1"/>
  <c r="R47" i="24"/>
  <c r="U47" i="24" s="1"/>
  <c r="N43" i="24"/>
  <c r="D11" i="24"/>
  <c r="D9" i="24"/>
  <c r="D8" i="24"/>
  <c r="D7" i="24"/>
  <c r="S22" i="23"/>
  <c r="S23" i="23"/>
  <c r="S26" i="23"/>
  <c r="S27" i="23"/>
  <c r="S28" i="23"/>
  <c r="S31" i="23"/>
  <c r="S33" i="23"/>
  <c r="S34" i="23"/>
  <c r="S37" i="23"/>
  <c r="S38" i="23"/>
  <c r="S41" i="23"/>
  <c r="S42" i="23"/>
  <c r="S68" i="23"/>
  <c r="S73" i="23"/>
  <c r="N16" i="23"/>
  <c r="N20" i="23"/>
  <c r="P25" i="23"/>
  <c r="N25" i="23" s="1"/>
  <c r="P29" i="23"/>
  <c r="N29" i="23" s="1"/>
  <c r="P32" i="23"/>
  <c r="N32" i="23" s="1"/>
  <c r="P35" i="23"/>
  <c r="N35" i="23" s="1"/>
  <c r="P39" i="23"/>
  <c r="N39" i="23" s="1"/>
  <c r="P66" i="23"/>
  <c r="P69" i="23"/>
  <c r="T17" i="23"/>
  <c r="D11" i="23"/>
  <c r="D10" i="23"/>
  <c r="D9" i="23"/>
  <c r="D8" i="23"/>
  <c r="D7" i="23"/>
  <c r="K17" i="15"/>
  <c r="L17" i="15" s="1"/>
  <c r="D8" i="16"/>
  <c r="D9" i="16"/>
  <c r="D10" i="16"/>
  <c r="D11" i="16"/>
  <c r="L20" i="15"/>
  <c r="K16" i="15"/>
  <c r="L16" i="15" s="1"/>
  <c r="Q70" i="23" l="1"/>
  <c r="N61" i="23"/>
  <c r="N68" i="23"/>
  <c r="N66" i="23"/>
  <c r="U44" i="24"/>
  <c r="S44" i="24"/>
  <c r="T44" i="24" s="1"/>
  <c r="S17" i="24"/>
  <c r="S40" i="23"/>
  <c r="S67" i="23"/>
  <c r="S70" i="23"/>
  <c r="S36" i="23"/>
  <c r="S21" i="23"/>
  <c r="Q36" i="23"/>
  <c r="Q33" i="23"/>
  <c r="U33" i="23" s="1"/>
  <c r="Q21" i="23"/>
  <c r="Q67" i="23"/>
  <c r="U67" i="23" s="1"/>
  <c r="N69" i="23"/>
  <c r="N67" i="23"/>
  <c r="Q26" i="23"/>
  <c r="Q40" i="23"/>
  <c r="U40" i="23" s="1"/>
  <c r="N26" i="23"/>
  <c r="N27" i="23"/>
  <c r="Q30" i="23"/>
  <c r="U30" i="23" s="1"/>
  <c r="N30" i="23"/>
  <c r="O29" i="23" s="1"/>
  <c r="S30" i="23"/>
  <c r="U74" i="23"/>
  <c r="M49" i="24"/>
  <c r="S47" i="24"/>
  <c r="T47" i="24" s="1"/>
  <c r="S74" i="23"/>
  <c r="T74" i="23" s="1"/>
  <c r="T30" i="23" l="1"/>
  <c r="S16" i="23"/>
  <c r="U36" i="23"/>
  <c r="S16" i="24"/>
  <c r="U70" i="23"/>
  <c r="T70" i="23"/>
  <c r="T21" i="23"/>
  <c r="U21" i="23"/>
  <c r="T40" i="23"/>
  <c r="T36" i="23"/>
  <c r="T67" i="23"/>
  <c r="T33" i="23"/>
  <c r="O66" i="23"/>
  <c r="Q54" i="23"/>
  <c r="Q58" i="23"/>
  <c r="N57" i="23"/>
  <c r="N76" i="23" s="1"/>
  <c r="O25" i="23"/>
  <c r="O32" i="23"/>
  <c r="T26" i="23"/>
  <c r="U26" i="23"/>
  <c r="O35" i="23"/>
  <c r="O39" i="23"/>
  <c r="Q16" i="23" l="1"/>
  <c r="U54" i="23"/>
  <c r="T54" i="23"/>
  <c r="U58" i="23"/>
  <c r="T58" i="23"/>
  <c r="O69" i="23"/>
  <c r="I28" i="16"/>
  <c r="U16" i="23" l="1"/>
  <c r="T16" i="23"/>
  <c r="I78" i="23"/>
  <c r="P16" i="24"/>
  <c r="Q17" i="24" s="1"/>
  <c r="T17" i="24" s="1"/>
  <c r="T16" i="24" s="1"/>
  <c r="O18" i="24"/>
  <c r="I51" i="24"/>
  <c r="N16" i="24" l="1"/>
  <c r="N49" i="24" s="1"/>
  <c r="N17" i="24"/>
  <c r="N18" i="24"/>
  <c r="U17" i="24"/>
  <c r="U16" i="24" s="1"/>
  <c r="O16" i="24" l="1"/>
</calcChain>
</file>

<file path=xl/sharedStrings.xml><?xml version="1.0" encoding="utf-8"?>
<sst xmlns="http://schemas.openxmlformats.org/spreadsheetml/2006/main" count="555" uniqueCount="313">
  <si>
    <t>EP1</t>
  </si>
  <si>
    <t>EP3</t>
  </si>
  <si>
    <t>C1.1 : Compléter et transmettre des documents</t>
  </si>
  <si>
    <t>Prendre connaissance d’une consigne, d’un document technique</t>
  </si>
  <si>
    <t>Compléter et transmettre un document technique</t>
  </si>
  <si>
    <t xml:space="preserve">C2.1 : Décoder un dossier technique </t>
  </si>
  <si>
    <t>Collecter et ordonner des informations techniques</t>
  </si>
  <si>
    <t>C2.2 : Choisir les matériels et les outillages</t>
  </si>
  <si>
    <t>C1.2 : Échanger et rendre compte oralement</t>
  </si>
  <si>
    <t>Rendre compte oralement d’une situation professionnelle</t>
  </si>
  <si>
    <t>C1.1.1</t>
  </si>
  <si>
    <t>C1.1.2</t>
  </si>
  <si>
    <t>C2.1.1</t>
  </si>
  <si>
    <t>C2.2.1</t>
  </si>
  <si>
    <t>C2.2.2</t>
  </si>
  <si>
    <t>C1.2.1</t>
  </si>
  <si>
    <t>Nettoyer le matériel, le chantier</t>
  </si>
  <si>
    <t>C2.3.1</t>
  </si>
  <si>
    <t>C3.1.1</t>
  </si>
  <si>
    <t>C3.1.3</t>
  </si>
  <si>
    <t>C3.1.2</t>
  </si>
  <si>
    <t>C3.2 : Sécuriser son intervention</t>
  </si>
  <si>
    <t>Identifier les dangers propres à son intervention</t>
  </si>
  <si>
    <t xml:space="preserve">Appliquer les mesures de prévention prévues </t>
  </si>
  <si>
    <t>C3.2.2</t>
  </si>
  <si>
    <t>C3.2.3</t>
  </si>
  <si>
    <t>C3.2.1</t>
  </si>
  <si>
    <t>C3.3.1</t>
  </si>
  <si>
    <t>C3.3.2</t>
  </si>
  <si>
    <t>C3.4.1</t>
  </si>
  <si>
    <t>C3.4.2</t>
  </si>
  <si>
    <t>C4.1.1</t>
  </si>
  <si>
    <t>C4.1.2</t>
  </si>
  <si>
    <t>Préparer les moyens de contrôle</t>
  </si>
  <si>
    <t>C4.2.1</t>
  </si>
  <si>
    <t>C4.2.2</t>
  </si>
  <si>
    <t>Établissement :</t>
  </si>
  <si>
    <t>Session :</t>
  </si>
  <si>
    <t>Nom du candidat :</t>
  </si>
  <si>
    <t>Prénom du candidat :</t>
  </si>
  <si>
    <t>Académie :</t>
  </si>
  <si>
    <t>LOGO ÉTABLISSEMENT</t>
  </si>
  <si>
    <t>UNITÉS PROFESSIONNELLES</t>
  </si>
  <si>
    <t>ÉPREUVES</t>
  </si>
  <si>
    <t>UNITÉS</t>
  </si>
  <si>
    <t>COEF.</t>
  </si>
  <si>
    <t>MODE</t>
  </si>
  <si>
    <t>DURÉE</t>
  </si>
  <si>
    <t>Note / 20</t>
  </si>
  <si>
    <t>Note coefficientée</t>
  </si>
  <si>
    <t>RÉF.</t>
  </si>
  <si>
    <t>IDENTIFICATION</t>
  </si>
  <si>
    <t xml:space="preserve">Étude et préparation d’une intervention </t>
  </si>
  <si>
    <t>Réalisation et contrôle de travaux courants</t>
  </si>
  <si>
    <t>Réalisation de travaux spécifiques</t>
  </si>
  <si>
    <t>UP1</t>
  </si>
  <si>
    <t>UP2</t>
  </si>
  <si>
    <t>UP3</t>
  </si>
  <si>
    <t>CCF</t>
  </si>
  <si>
    <t>Situation 2 - en entreprise</t>
  </si>
  <si>
    <t>EP3 - Réalisation de travaux spécifiques</t>
  </si>
  <si>
    <t>CANDIDAT</t>
  </si>
  <si>
    <t>EP1 - Étude et préparation d’une intervention</t>
  </si>
  <si>
    <t>Date de l'évaluation :</t>
  </si>
  <si>
    <t>Compétences évaluées</t>
  </si>
  <si>
    <t>Critères d'évaluation</t>
  </si>
  <si>
    <t>Niveaux de maîtrise</t>
  </si>
  <si>
    <t>NON</t>
  </si>
  <si>
    <t>1/3</t>
  </si>
  <si>
    <t>2/3</t>
  </si>
  <si>
    <t>3/3</t>
  </si>
  <si>
    <t>Non maîtrisé</t>
  </si>
  <si>
    <t xml:space="preserve">Maîtrise insuffisante </t>
  </si>
  <si>
    <t xml:space="preserve">Maîtrise partielle </t>
  </si>
  <si>
    <t xml:space="preserve">Maîtrise totale </t>
  </si>
  <si>
    <t>Note proposée au jury</t>
  </si>
  <si>
    <t>Contexte / lieu de l'évaluation :</t>
  </si>
  <si>
    <t>/20</t>
  </si>
  <si>
    <t>Taux pondéré des compétences évaluées</t>
  </si>
  <si>
    <r>
      <t>Note obtenue</t>
    </r>
    <r>
      <rPr>
        <b/>
        <sz val="8"/>
        <color theme="1"/>
        <rFont val="Calibri"/>
        <family val="2"/>
        <scheme val="minor"/>
      </rPr>
      <t xml:space="preserve"> (</t>
    </r>
    <r>
      <rPr>
        <b/>
        <sz val="9"/>
        <color theme="1"/>
        <rFont val="Calibri"/>
        <family val="2"/>
        <scheme val="minor"/>
      </rPr>
      <t>par le calcul automatique)</t>
    </r>
  </si>
  <si>
    <t>Signatures</t>
  </si>
  <si>
    <t>Appréciation globale</t>
  </si>
  <si>
    <t>Poids des compétences</t>
  </si>
  <si>
    <t>La note proposée par les évaluateurs est arrondie au demi-point, à partir de la note brute (modulation de +0,5 à +1 point en fonction de l'attitude professionnelle positive observée).</t>
  </si>
  <si>
    <t>Points</t>
  </si>
  <si>
    <t>NOTE</t>
  </si>
  <si>
    <t>Poids réel</t>
  </si>
  <si>
    <t>C3.7.1</t>
  </si>
  <si>
    <r>
      <t xml:space="preserve">La note proposée par les évaluateurs est </t>
    </r>
    <r>
      <rPr>
        <b/>
        <i/>
        <u/>
        <sz val="11"/>
        <color rgb="FFC00000"/>
        <rFont val="Calibri"/>
        <family val="2"/>
        <scheme val="minor"/>
      </rPr>
      <t>arrondie au demi-point</t>
    </r>
    <r>
      <rPr>
        <i/>
        <sz val="11"/>
        <color rgb="FFC00000"/>
        <rFont val="Calibri"/>
        <family val="2"/>
        <scheme val="minor"/>
      </rPr>
      <t>, à partir de la note brute (modulation de +0,5 à +1 point en fonction de l'attitude professionnelle positive observée).</t>
    </r>
  </si>
  <si>
    <t>C3.8.1</t>
  </si>
  <si>
    <t>C3.8.2</t>
  </si>
  <si>
    <t>C3.8.3</t>
  </si>
  <si>
    <t>C3.6.1</t>
  </si>
  <si>
    <t>C3.6.2</t>
  </si>
  <si>
    <t>C3.5.1</t>
  </si>
  <si>
    <t>C3.5.2</t>
  </si>
  <si>
    <t>Poids relatifS</t>
  </si>
  <si>
    <t>Total des poids relatifs</t>
  </si>
  <si>
    <r>
      <t>BAR</t>
    </r>
    <r>
      <rPr>
        <b/>
        <sz val="10"/>
        <color theme="1"/>
        <rFont val="Calibri"/>
        <family val="2"/>
      </rPr>
      <t>ÈME</t>
    </r>
  </si>
  <si>
    <t>Poids relatifs</t>
  </si>
  <si>
    <r>
      <t>R</t>
    </r>
    <r>
      <rPr>
        <b/>
        <sz val="18"/>
        <color theme="0"/>
        <rFont val="Calibri"/>
        <family val="2"/>
      </rPr>
      <t>ÈGLEMENT</t>
    </r>
  </si>
  <si>
    <t>Situation 1 - en centre</t>
  </si>
  <si>
    <r>
      <t>LIVRET DE CERTIFICATION
PAR CONTR</t>
    </r>
    <r>
      <rPr>
        <sz val="24"/>
        <color theme="1"/>
        <rFont val="Calibri"/>
        <family val="2"/>
      </rPr>
      <t>ÔLE EN COURS DE FORMATION</t>
    </r>
  </si>
  <si>
    <t>Évaluateurs (Nom et Prénom)</t>
  </si>
  <si>
    <t>EP2 A</t>
  </si>
  <si>
    <t>EP2 A2 - Réalisation et contrôle de travaux courants (en entreprise)</t>
  </si>
  <si>
    <t>EP2 A1 - Réalisation et contrôle de travaux courants (en centre)</t>
  </si>
  <si>
    <t>Environ 14h</t>
  </si>
  <si>
    <t>Environ 15h</t>
  </si>
  <si>
    <t>Environ 3h</t>
  </si>
  <si>
    <t>CAP Maçon</t>
  </si>
  <si>
    <t>C1.2.2</t>
  </si>
  <si>
    <t>Reformuler des consignes transmises par la hiérarchie</t>
  </si>
  <si>
    <t>C3.3 : Intervenir à proximité des réseaux</t>
  </si>
  <si>
    <t xml:space="preserve">C3.5: Mettre en place et démonter un étaiement  </t>
  </si>
  <si>
    <t>Mettre en place un étaiement</t>
  </si>
  <si>
    <t>Démonter, nettoyer, assurer la maintenance et conditionner le matériel pour son repliement (enlèvement)</t>
  </si>
  <si>
    <t>C3.7: Réaliser des terrassements complémentaires</t>
  </si>
  <si>
    <t>Terrasser et régler manuellement le fond de fouille et les formes</t>
  </si>
  <si>
    <t>C3.8: Réaliser des réseaux enterrés</t>
  </si>
  <si>
    <t>Réaliser le lit de pose</t>
  </si>
  <si>
    <t>Poser, assembler, coller, sceller les canalisations, les regards, les siphons et les accessoires</t>
  </si>
  <si>
    <t>Exécuter le remblaiement sur canalisation</t>
  </si>
  <si>
    <t>C3.13 :Intervenir sur le bâti existant</t>
  </si>
  <si>
    <t>C3.13.1</t>
  </si>
  <si>
    <t>C3.13.2</t>
  </si>
  <si>
    <t>Identifier les éléments porteurs, l’environnement (ouvrages mitoyens)</t>
  </si>
  <si>
    <t>Créer ou modifier une ouverture dans un mur porteur</t>
  </si>
  <si>
    <t>C3.14 : Poser des éléments préfabriqués</t>
  </si>
  <si>
    <t>ldentifier le composant préfabriqué à poser</t>
  </si>
  <si>
    <t>C3.14.1</t>
  </si>
  <si>
    <t>C3.14.2</t>
  </si>
  <si>
    <t>C3.14.3</t>
  </si>
  <si>
    <t>Préparer la pose des composants</t>
  </si>
  <si>
    <t>Réaliser les liaisons</t>
  </si>
  <si>
    <t>C2.1.2</t>
  </si>
  <si>
    <t>Effectuer un croquis manuellement ou avec un outil digital :
    - d’une solution technique,
    - d’une partie d’un ouvrage.</t>
  </si>
  <si>
    <t>Identifier et vérifier la compatibilité du matériel et de l’outillage nécessaires à la réalisation de son intervention.</t>
  </si>
  <si>
    <t>Inventorier, sélectionner et lister les EPC et les EPI nécessaires et adaptés à l’intervention.</t>
  </si>
  <si>
    <t>C2.3 : Déterminer des quantités de matériaux et composants</t>
  </si>
  <si>
    <t>Identifier les matériaux et composants nécessaires à son intervention.</t>
  </si>
  <si>
    <t>La nature et les caractéristiques des matériaux et composants sont conformes aux indications du dossier d’exécution.</t>
  </si>
  <si>
    <t>Apprécier la qualité des matériaux.</t>
  </si>
  <si>
    <t>La qualité correspond aux besoins de l’exécution.</t>
  </si>
  <si>
    <t>Déterminer les quantités de matériaux et composants nécessaires à son intervention.</t>
  </si>
  <si>
    <t>C2.3.2</t>
  </si>
  <si>
    <t>C2.3.3</t>
  </si>
  <si>
    <t>C3.1 : Organiser son poste de travail</t>
  </si>
  <si>
    <t>Organiser son poste de travail</t>
  </si>
  <si>
    <t>Adapter son poste de travail à l’évolution du chantier</t>
  </si>
  <si>
    <t>L’organisation du poste de travail est adaptée à l’avancement des travaux.</t>
  </si>
  <si>
    <t>Alerter en cas de situation dangereuse.</t>
  </si>
  <si>
    <t>Une situation dangereuse persistante est signalée à sa hiérarchie.
Le droit de retrait est appliqué en cas de danger grave et imminent.</t>
  </si>
  <si>
    <t>Monter et démonter un échafaudage fixe (échafaudage de pied ou sur tréteaux)</t>
  </si>
  <si>
    <t>Utiliser un échafaudage de pied fixe (échafaudage de pied ou sur tréteaux)</t>
  </si>
  <si>
    <t>C3.6 : Implanter et tracer des ouvrages</t>
  </si>
  <si>
    <t>Réaliser une implantation planimétrique et altimétrique d’un élément d’ouvrage.</t>
  </si>
  <si>
    <t xml:space="preserve">Tracer des ouvrages sur différents supports. </t>
  </si>
  <si>
    <t>Les tracés ou les épures respectent les plans de définition et permettent la réalisation de l’ouvrage.</t>
  </si>
  <si>
    <t>Les points ou alignements de référence sont identifiés.
Le plan d’implantation est respecté.
Les chaises et repères d’implantation sont stables et correctement positionnées.</t>
  </si>
  <si>
    <t xml:space="preserve">C3.9 : Réaliser et mettre en place des coffrages </t>
  </si>
  <si>
    <t>Fabriquer, assembler, mettre en place un coffrage traditionnel réutilisable et décoffrer.</t>
  </si>
  <si>
    <t>Mettre en place des coffrages outils manu portables, coffrages perdus.</t>
  </si>
  <si>
    <t>C3.9.1</t>
  </si>
  <si>
    <t>C3.9.2</t>
  </si>
  <si>
    <t>C3.10 : Mettre en place des armatures</t>
  </si>
  <si>
    <t>Mettre en place des armatures.</t>
  </si>
  <si>
    <t>C3.10.1</t>
  </si>
  <si>
    <t>C3.10.2</t>
  </si>
  <si>
    <t>Façonner des armatures complémentaires.</t>
  </si>
  <si>
    <t>C3.11 : Fabriquer et mettre en œuvre des bétons courants, bio et géo-sourcés</t>
  </si>
  <si>
    <t>Fabriquer du béton.</t>
  </si>
  <si>
    <t>C3.11.1</t>
  </si>
  <si>
    <t>C3.11.2</t>
  </si>
  <si>
    <t>C3.11.3</t>
  </si>
  <si>
    <t>Mettre en œuvre du béton.</t>
  </si>
  <si>
    <t>Traiter les surfaces et assurer les finitions manuelles.</t>
  </si>
  <si>
    <t>C3.12 : Réaliser des maçonneries de petits éléments</t>
  </si>
  <si>
    <t>C3.12.1</t>
  </si>
  <si>
    <t>C3.12.2</t>
  </si>
  <si>
    <t>C3.12.3</t>
  </si>
  <si>
    <t>C3.12.4</t>
  </si>
  <si>
    <t>Confectionner les mortiers de hourdage ou colles en adéquation avec les matériaux à assembler.</t>
  </si>
  <si>
    <t>Mettre en place les repères de hauteur et d’alignement (piges,  balises, cordeaux …).</t>
  </si>
  <si>
    <t xml:space="preserve">Réaliser un appareillage courant pour des maçonneries apparentes. </t>
  </si>
  <si>
    <t>Réaliser des ouvrages en maçonnerie.</t>
  </si>
  <si>
    <t>Le positionnement des repères permet le respect du calepinage.</t>
  </si>
  <si>
    <t>Les appareillages et harpages réalisés sont conformes aux normes en vigueur et aux règles de l’art.</t>
  </si>
  <si>
    <t xml:space="preserve"> C3.15 : Réaliser les finitions d’un ouvrage vertical</t>
  </si>
  <si>
    <t>C3.15.1</t>
  </si>
  <si>
    <t>C3.15.2</t>
  </si>
  <si>
    <t>Réaliser des enduits verticaux.</t>
  </si>
  <si>
    <t>Réaliser des jointoiements ou rejointoiements.</t>
  </si>
  <si>
    <t>L’aspect est conforme aux prescriptions.
Les exigences de planéité, et d’aspect sont respectées (surfaces courantes, arêtes, joints de dilatation).</t>
  </si>
  <si>
    <t xml:space="preserve"> C3.16 : Réaliser les finitions d’un ouvrage horizontal</t>
  </si>
  <si>
    <t>C3.16.1</t>
  </si>
  <si>
    <t>C3.16.2</t>
  </si>
  <si>
    <t>Réaliser des ouvrages de finition en béton.</t>
  </si>
  <si>
    <t>Réaliser des chapes.</t>
  </si>
  <si>
    <t xml:space="preserve"> C3.17 : Préparer, utiliser et entretenir les matériels et outillages</t>
  </si>
  <si>
    <t>C3.17.1</t>
  </si>
  <si>
    <t>C3.17.2</t>
  </si>
  <si>
    <t>C3.17.3</t>
  </si>
  <si>
    <t>C3.17.4</t>
  </si>
  <si>
    <t>Contrôler, avant utilisation, l’état :
- du matériel et de ses protections ;
- des outils et accessoires.</t>
  </si>
  <si>
    <t>Mettre en place le matériel ou l’outillage en fonction de la tâche à réaliser.</t>
  </si>
  <si>
    <t>Vérifier et assurer la maintenance courante du matériel et de l’outillage.</t>
  </si>
  <si>
    <t>Tout manquement ou anomalie est signalé à la hiérarchie.</t>
  </si>
  <si>
    <t>Les éventuelles anomalies sont signalées à la hiérarchie.</t>
  </si>
  <si>
    <t>Le matériel ou l’outillage est mis en état (prêt à servir) et rangé aux endroits dédiés.</t>
  </si>
  <si>
    <t>Replier le matériel ou l’outillage en vue d’une utilisation ultérieure.</t>
  </si>
  <si>
    <t>C4.1 : Contrôler la nature et la conformité des supports</t>
  </si>
  <si>
    <t xml:space="preserve">Contrôler l’état des supports. </t>
  </si>
  <si>
    <t>Identifier la nature du support.</t>
  </si>
  <si>
    <t>La nature du support est identifiée ou renseignée.</t>
  </si>
  <si>
    <t>Les contrôles de cohésion, planimétrie, propreté, aplombs, équerrage sont effectués conformément aux procédures techniques ou normatives.
Les données relevées sont comparées avec les exigences imposées par les textes normatifs et réglementaires. 
Les écarts à la conformité constatés sont signalés.</t>
  </si>
  <si>
    <t xml:space="preserve"> C4.2 : Contrôler le travail réalisé en cours d’exécution et en fin de travaux</t>
  </si>
  <si>
    <t xml:space="preserve">
Réaliser les contrôles en cours de réalisation et en fin de travaux.</t>
  </si>
  <si>
    <t>C4.2.3</t>
  </si>
  <si>
    <t>C4.2.4</t>
  </si>
  <si>
    <t>Mettre en œuvre une méthode d’autocontrôle de son travail.</t>
  </si>
  <si>
    <t>Appliquer une procédure d’autocontrôle établie.</t>
  </si>
  <si>
    <t>Les moyens sont adaptés aux contrôles à réaliser.</t>
  </si>
  <si>
    <t>Situer son rôle et expliciter sa mission et ses responsabilités</t>
  </si>
  <si>
    <t>C3.3.3</t>
  </si>
  <si>
    <t>Identifier l’ensemble des risques liés aux réseaux sensibles et non sensibles</t>
  </si>
  <si>
    <t>C3.3.4</t>
  </si>
  <si>
    <t>Mettre en œuvre et adapter les mesures de protection collective et individuelle applicable à la situation</t>
  </si>
  <si>
    <t>C3.3.5</t>
  </si>
  <si>
    <t>Identifier les affleurants des réseaux, le marquage-piquetage et les dispositifs avertisseurs</t>
  </si>
  <si>
    <t>C3.3.6</t>
  </si>
  <si>
    <t>Identifier une situation à risque ou non conforme et alerter son responsable</t>
  </si>
  <si>
    <t>C3.3.7</t>
  </si>
  <si>
    <t>Adapter es moyens et techniques d’exécution aux zones d’incertitudes de localisation des réseaux</t>
  </si>
  <si>
    <t>C3.3.8</t>
  </si>
  <si>
    <t>Maintenir en état le marquage piquetage des réseaux pendant toute la durée du chantier</t>
  </si>
  <si>
    <t>C3.3.9</t>
  </si>
  <si>
    <t>C3.3.10</t>
  </si>
  <si>
    <t>Appliquer les règles relatives aux interventions à proximité de câbles électriques</t>
  </si>
  <si>
    <t>C3.3.11</t>
  </si>
  <si>
    <t>Appliquer les règles relatives aux opérations nécessitant d’entrer en contact avec les câbles électriques souterrains laissés sous tension, ou leurs fourreaux</t>
  </si>
  <si>
    <t xml:space="preserve">Les critères d’évaluation des compétences du « profil opérateur » sont définis sous forme de « résultats attendus » dans l’annexe II de l’arrêté du 15-1-2019 (J.O. du 28-2-2019, BO n°12 du 21-3-19) : délivrance de l’AIPR </t>
  </si>
  <si>
    <t>Appliquer les procédures en cas d’incident ou d’accident.                                  Appliquer la règle des 4A</t>
  </si>
  <si>
    <t>Approvisionner son poste de travail</t>
  </si>
  <si>
    <t>Une démarche de prévention dans son environnement de travail est mise en œuvre.
L’installation du poste de travail garantit la sécurité et la protection de la santé.
Les EPC, et particulièrement la signalisation permanente et provisoire, et la protection du chantier sont respectés. 
Les consignes d’utilisation et de dépose de la signalisation sont respectées.
Les EPI utilisés sont adaptés à la situation.
Les consignes de sécurité collective et individuelle sont respectées.</t>
  </si>
  <si>
    <t>La composition du béton est établie à partir d’une méthode simple et correspond aux attentes du cahier des charges.                                                                                                                                                                          La consistance du béton est conforme aux prescriptions.</t>
  </si>
  <si>
    <t>Identifier les différents types de réseaux : souterrains, aériens et subaquatiques</t>
  </si>
  <si>
    <t>La consigne, le document et leurs finalités sont compris et respectés.</t>
  </si>
  <si>
    <r>
      <t xml:space="preserve">C3.4 : Monter, démonter et utiliser un échafaudage </t>
    </r>
    <r>
      <rPr>
        <sz val="11"/>
        <color theme="1"/>
        <rFont val="Calibri"/>
        <family val="2"/>
        <scheme val="minor"/>
      </rPr>
      <t>(En référence aux recommandation R408)</t>
    </r>
  </si>
  <si>
    <t xml:space="preserve">Le coffrage permet de respecter :
-	les formes et dimensions de l’ouvrage ;
-	la qualité de parement prescrit ;
-	la poussée du béton frais ; 
-	l’étanchéité ;
-	un décoffrage  aisé ;
-	les dispositifs de sécurité sont mis en place et maintenu dans toutes les phases d’exécution. </t>
  </si>
  <si>
    <t>Les diamètres, les quantités, la position et le sens de pose des aciers et des cages sont respectées.                                                                                                                          Les châssis et cages d’armatures sont rigides.</t>
  </si>
  <si>
    <t>Les armatures façonnées sont conformes au plan et à la nomenclature.</t>
  </si>
  <si>
    <t>La quantité de béton à gâcher est suffisante, correspond au besoin et réalisée en sécurité.                                                                                                                                            Le choix de la méthode de malaxage est adapté à la quantité à réaliser.</t>
  </si>
  <si>
    <t>L’aspect de surfaçage est conforme aux prescriptions.                                                   Le mode opératoire est respecté.                                                                                        Le délai de cure du béton est respecté.</t>
  </si>
  <si>
    <t>La mise en œuvre respecte les normes et règles en vigueur :
- La planéité, la verticalité et l’horizontalité propres à chaque matériau respectent les exigences ;
- L’épaisseur des joints est conforme aux règles des textes normatifs ;
- Les règles de liaisonnement sont respectées.                                                                   Les temps d’exécution sont respectés.</t>
  </si>
  <si>
    <t>La nature du support est identifiée.
Les matériaux mis en œuvre sont adaptés au support.                                                  Les ouvrages environnants sont protégés.
Les mortiers utilisés et leurs mises en œuvre sont conformes aux règles et normes en vigueur, aux avis techniques et ou aux prescriptions du fabricant.</t>
  </si>
  <si>
    <t>La nature du support est identifiée.
Les ouvrages environnants sont protégés.
Les mortiers utilisés sont compatibles avec les supports et leur mise en œuvre sont conformes aux règles et normes en vigueur, aux avis techniques et ou aux prescriptions du fabricant.                                                                                                L’aspect est conforme aux prescriptions.</t>
  </si>
  <si>
    <t xml:space="preserve">Les quantités nécessaires à l’exécution sont estimées.                                               Les quantités consommées et l’état des stocks de matériaux sont communiqués à sa hiérarchie.                                                                                                                            Les unités sont adaptées aux quantités estimées.                                                        </t>
  </si>
  <si>
    <t xml:space="preserve">Le coffrage est serré et stabilisé.
Le réglage du coffrage permet de respecter les tolérances de réalisation (verticalité et planéité).                                                                                                Les éléments sont nettoyés et stockés en sécurité. 
Le coffrage permet de respecter la possibilité de réemploi.  </t>
  </si>
  <si>
    <t>Le réglage et la mise en place du coffrage permettent de respecter les exigences de planéité, verticalité, aspect.                                                                                          Les inserts, réservations et négatifs sont correctement positionnés.
Les dispositifs de sécurité sont mis en place et maintenus dans toutes les phases d’exécution.</t>
  </si>
  <si>
    <t>Les dispositions constructives sont respectées (enrobage, liaison, recouvrement, ancrage, attentes).                                                                                                             Les armatures en attente sont protégées afin d’éviter les blessures térébrantes (Térébrante : qui perce ou pefore).</t>
  </si>
  <si>
    <t>Le choix du matériel de manutention et de transport est adapté à l’ouvrage.
Le mode opératoire de mise en œuvre du béton est respecté.                                Les moyens de serrage sont adaptés (vibration, damage, compactage, …).
La tenue des coffrages est contrôlée pendant et après bétonnage.</t>
  </si>
  <si>
    <t>Les règles de déplacement et de stabilisation de l’échafaudage sont respectées.
Les règles d’accès et de circulation sur l’échafaudage sont respectées.
La charge autorisée sur l’échafaudage est respectée.
La répartition de la charge est conforme aux préconisations du fabricant.
L’échafaudage est maintenu en sécurité.</t>
  </si>
  <si>
    <t>Le montage et le démontage sont effectués en conformité avec la notice de montage du matériel et la règlementation.
Tout élément défectueux est signalé immédiatement.
Les affichages, les balisages et les signalisations sont conformément installés.
Les biens environnants sont protégés et sauvegardés.</t>
  </si>
  <si>
    <t>Les dangers sont identifiés de manière exhaustive.</t>
  </si>
  <si>
    <t>L’état des EPI, matériels et outillages est vérifié, leur fonctionnement est testé et tout dysfonctionnement est signalé.
Les gestes et posture nécessaires à la manipulation sont appropriés à la tâche.
Les gestes conventionnels de guidage sont connus et appliqués.
Les gestes de commandement pour les appareils de levage sont connus et appliqués.</t>
  </si>
  <si>
    <t>La reformulation atteste de la compréhension de la consigne.</t>
  </si>
  <si>
    <t>Le composant est correctement identifié.</t>
  </si>
  <si>
    <t>Lycée</t>
  </si>
  <si>
    <t>XXX</t>
  </si>
  <si>
    <t>Le document technique est complété d'une manière claire et exaustive. La procédure de transmission est respectée.</t>
  </si>
  <si>
    <t>La représentation des détails (croquis, schémas, …) permet la réalisation. 
Les conventions de représentation et les normes de dessin technique sont respectées.</t>
  </si>
  <si>
    <t>Les matériels et l’outillage nécessaires sont conformes aux préconisations.
Les règles et limites d’utilisation des matériels et de l’outillage sont respectées.
Les accessoires et consommables nécessaires sont identifiés.</t>
  </si>
  <si>
    <t>Les conditions d’intervention sur site (spécificités du chantier) sont identifiées.
Les données techniques nécessaires à son intervention sont identifiées.
La collecte et le classement des informations nécessaires à l’intervention est complète et exploitable. 
La terminologie anglaise est comprise et traduite.</t>
  </si>
  <si>
    <t>Les spécificités du chantier sont identifiées.
La co-activité est prise en compte.
Les anomalies techniques sont repérées et signalées.
Les dispositifs de sécurité sont mis en place et maintenu dans toutes les phases d’exécution.</t>
  </si>
  <si>
    <t>L'approvisionnement des matériaux, matériels, outillages à proximité de la réalisation permet :
- la réalisation rationnelle de l’intervention.
- l’avancement chronologique des travaux
Les matériaux et éléments approvisionnés correspondent en quantité et qualité à l’intervention.</t>
  </si>
  <si>
    <t>Le mortier ou la colle réalisés correspond à l’usage et à l’aspect demandé (type de liant, plasticité, dosage des constituants y compris adjuvants).
La quantité de mortier ou colle à gâcher est suffisante, correspond au besoin et réalisée en sécurité.</t>
  </si>
  <si>
    <t>La composition et la consistance des bétons et mortiers sont adaptées à la destination de l’ouvrage.
Les états de surface et les arêtes sont traités conformément aux prescriptions.
Les caractéristiques dimensionnelles et fonctionnelles des ouvrages sont respectées.                                                                                                                                        Le positionnement altimétrique est conforme au plan.</t>
  </si>
  <si>
    <t>La nature du support est identifiée.
Les ouvrages environnants sont protégés.
Les matériaux mis en œuvre sont adaptés au support.
Les mortiers utilisés et leur mise en œuvre sont conformes aux règles et normes en vigueur, aux avis techniques et ou aux prescriptions du fabricant.</t>
  </si>
  <si>
    <t>L’aspect est conforme aux prescriptions.
Les exigences de planéité, et d’aspect sont respectées.</t>
  </si>
  <si>
    <t>Le montage ou l’installation respecte scrupuleusement les indications du fabricant.
La configuration retenue permet une utilisation aisée et en toute sécurité.</t>
  </si>
  <si>
    <t>Les protocoles de contrôle et les techniques d’utilisation des matériels sont respectés.
Les contrôles permettent les corrections éventuelles et la poursuite des travaux puis la réception.</t>
  </si>
  <si>
    <t>Les points de contrôle sont identifiés et judicieux.
Les contrôles permettent de vérifier la conformité du travail confié.
La fréquence des contrôles est adaptée au travail réalisé.
Les résultats des contrôles garantissent la conformité du travail confié.
Les défauts sont repérés, corrigés ou communiqués à la hiérarchie.</t>
  </si>
  <si>
    <t xml:space="preserve">La procédure établie pour les autocontrôles est respectée.
Les fiches d’autocontrôles sont renseignées et transmises. </t>
  </si>
  <si>
    <t>La démarche éco-responsable est respectée et le principe 3RVE est appliqué.
Le poste du travail est maintenu en état de propreté et de fonctionnalité.
Les matériels sont nettoyés et rangés après utilisation.
L’état de fonctionnement des matériels est préservé.
Les lieux sont propres et permettent la suite des travaux.</t>
  </si>
  <si>
    <t>L’inventaire des EPC et des EPI est complet et adapté à l’intervention.
Les éléments d’EPC et d’EPI sélectionnés sont adaptés à l’intervention.
Les listes établies sont complètes et exploitables.</t>
  </si>
  <si>
    <t>L’interlocuteur est écouté et compris.
Le contenu de l’échange (champ lexical, structure …) est adapté à l’interlocuteur.
Le propos est clair, précis et concis. L’information transmise est conforme aux règles de l’entreprise.
Toute situation à risque professionnel est signalée à sa hiérarchie.</t>
  </si>
  <si>
    <t>L’implantation des étais est conforme au plan de calepinage.
Le réglage altimétrique est conforme au plan d’exécution.
La stabilité de l’ensemble est assurée : assises, aplomb, contreventement…
L’installation et la dépose des étais sont effectuées en sécurité et selon les consignes données.</t>
  </si>
  <si>
    <t>Le matériel est maintenu en état de fonctionnement, les éléments défectueux sont signalés et écartés.
Le stockage est rationnel et effectué dans la zone dédiée.</t>
  </si>
  <si>
    <t>La signalisation et le balisage sont mis en place et maintenu dans toutes les phases d’exécution.
La cote hors gel est respectée.
Les déblais et remblais sont gérés rationnellement.
Les points mous sont purgés
Le fond de fouille est régalé.
La terre végétale est stockée séparément.
Les formes en remblais sont correctement compactées</t>
  </si>
  <si>
    <t>Le lit de pose respecte la pente prescrite.
Il est homogène et composé de matériaux conformes aux prescriptions.</t>
  </si>
  <si>
    <t>Les pentes sont respectées, l’écoulement est continu.
La cote fil d’eau est respectée.
Le réseau est étanche.</t>
  </si>
  <si>
    <t>Le matériau de remblai est purgé de gros éléments jusqu'à 15 cm au-dessus de la génératrice supérieure.
Le grillage avertisseur, de couleur réglementaire selon la nature du réseau, est mis en place.
Le remblaiement est effectué par couches de 20 cm, soigneusement compactées.</t>
  </si>
  <si>
    <t>Les éléments porteurs sont identifiés.
Les désordres éventuels sont repérés et l’information est transmise à la hiérarchie et repérés.
Les liaisons avec les ouvrages mitoyens sont identifiées.</t>
  </si>
  <si>
    <t>La zone de travail, l’environnement sont sécurisés et les dispositifs de sécurité sont maintenus dans toutes les phases d’exécution.
L’étaiement est conforme au mode opératoire.
Les éléments conservés sont protégés.
Les dimensions correspondent aux attendus.
Les consignes sont respectées.
Les finitions sont réalisées et conforme aux prescriptions.</t>
  </si>
  <si>
    <t>Les équipements et accessoires mis à disposition sont contrôlés.
L’élingage est conforme aux consignes.
Les gestes de commandement des appareils de levage sont correctement utilisés.
L’étaiement, les dispositifs de stabilisation et de blocage respectent les consignes.
Les dispositifs de sécurité sont mis en place et maintenus dans toutes les phases d’exécution.
L’ouvrage est conforme aux prescriptions de positionnement (altimétrie, alignement, horizontalité, verticalité…).</t>
  </si>
  <si>
    <t>Les clavetages sont réalisés conformément au plan d’exécution (dosage liants, positionnement des armatures).
La continuité de l’aspect des parements au niveau des zones de clavetage est assurée (qualité du coffrage).
Les joints sont traités selon leur nature.</t>
  </si>
  <si>
    <t>La démarche éco-responsable est respectée et le principe 3RVE est appliqué.
Les matériels sont nettoyés et rangés après utilisation.
L’état de fonctionnement des matériels est préservé.
Les lieux sont propres et permettent la suite des travaux.
Une démarche éco responsable est mise en œuvre.</t>
  </si>
  <si>
    <r>
      <t xml:space="preserve">Non observé
</t>
    </r>
    <r>
      <rPr>
        <sz val="8"/>
        <color theme="1"/>
        <rFont val="Calibri"/>
        <family val="2"/>
        <scheme val="minor"/>
      </rPr>
      <t xml:space="preserve">ou 
</t>
    </r>
    <r>
      <rPr>
        <b/>
        <sz val="8"/>
        <color theme="1"/>
        <rFont val="Calibri"/>
        <family val="2"/>
        <scheme val="minor"/>
      </rPr>
      <t>déjà évalué</t>
    </r>
  </si>
  <si>
    <t xml:space="preserve">Les quantités nécessaires à l’exécution sont estimées.
Les quantités consommées et l’état des stocks de matériaux sont communiqués à sa hiérarchie.
Les unités sont adaptées aux quantités estimées.                 </t>
  </si>
  <si>
    <t>Le coffrage est serré et stabilisé.
Le réglage du coffrage permet de respecter les tolérances de réalisation (verticalité et planéité).
Les éléments sont nettoyés et stockés en sécurité.
Le coffrage permet de respecter la possibilité de réemploi.</t>
  </si>
  <si>
    <t>Le réglage et la mise en place du coffrage permettent de respecter les exigences de planéité, verticalité, aspect.
Les inserts, réservations et négatifs sont correctement positionnés.
Les dispositifs de sécurité sont mis en place et maintenus dans toutes les phases d’exécution.</t>
  </si>
  <si>
    <t>Les diamètres, les quantités, la position et le sens de pose des aciers et des cages sont respectées.
Les châssis et cages d’armatures sont rigides.</t>
  </si>
  <si>
    <t>Les dispositions constructives sont respectées (enrobage, liaison, recouvrement, ancrage, attentes).
Les armatures en attente sont protégées afin d’éviter les blessures térébrantes (Térébrante : qui perce ou perfore).</t>
  </si>
  <si>
    <t>La composition du béton est établie à partir d’une méthode simple et correspond aux attentes du cahier des charges.
La consistance du béton est conforme aux prescriptions.</t>
  </si>
  <si>
    <t>La quantité de béton à gâcher est suffisante, correspond au besoin et réalisée en sécurité.
Le choix de la méthode de malaxage est adapté à la quantité à réaliser.</t>
  </si>
  <si>
    <t>Le choix du matériel de manutention et de transport est adapté à l’ouvrage.
Le mode opératoire de mise en œuvre du béton est respecté.
Les moyens de serrage sont adaptés (vibration, damage, compactage, …).
La tenue des coffrages est contrôlée pendant et après bétonnage.</t>
  </si>
  <si>
    <t>L’aspect de surfaçage est conforme aux prescriptions.
Le mode opératoire est respecté.
Le délai de cure du béton est respecté.</t>
  </si>
  <si>
    <t>La mise en œuvre respecte les normes et règles en vigueur :
- La planéité, la verticalité et l’horizontalité propres à chaque matériau respectent les exigences ;
- L’épaisseur des joints est conforme aux règles des textes normatifs ;
- Les règles de liaisonnement sont respectées.
Les temps d’exécution sont respectés.</t>
  </si>
  <si>
    <t>La nature du support est identifiée.
Les matériaux mis en œuvre sont adaptés au support.
Les ouvrages environnants sont protégés.
Les mortiers utilisés et leurs mises en œuvre sont conformes aux règles et normes en vigueur, aux avis techniques et ou aux prescriptions du fabricant.</t>
  </si>
  <si>
    <t>La nature du support est identifiée.
Les ouvrages environnants sont protégés.
Les mortiers utilisés sont compatibles avec les supports et leur mise en œuvre sont conformes aux règles et normes en vigueur, aux avis techniques et ou aux prescriptions du fabricant.
L’aspect est conforme aux prescriptions.</t>
  </si>
  <si>
    <t>La composition et la consistance des bétons et mortiers sont adaptées à la destination de l’ouvrage.
Les états de surface et les arêtes sont traités conformément aux prescriptions. Les caractéristiques dimensionnelles et fonctionnelles des ouvrages sont respectées.
Le positionnement altimétrique est conforme au plan.</t>
  </si>
  <si>
    <t>La nature du support est identifiée
Les ouvrages environnants sont protégés.
Les matériaux mis en œuvre sont adaptés au support.
Les mortiers utilisés et leur mise en œuvre sont conformes aux règles et normes en vigueur, aux avis techniques et ou aux prescriptions du fabricant.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</si>
</sst>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53" x14ac:knownFonts="1">
    <font>
      <sz val="11"/>
      <color theme="1"/>
      <name val="Calibri"/>
      <family val="2"/>
      <scheme val="minor"/>
    </font>
    <font>
      <b/>
      <sz val="11"/>
      <color theme="1"/>
      <name val="Calibri"/>
      <family val="2"/>
      <scheme val="minor"/>
    </font>
    <font>
      <b/>
      <sz val="11"/>
      <color theme="1"/>
      <name val="Calibri"/>
      <family val="2"/>
    </font>
    <font>
      <i/>
      <sz val="11"/>
      <color theme="1"/>
      <name val="Calibri"/>
      <family val="2"/>
      <scheme val="minor"/>
    </font>
    <font>
      <i/>
      <sz val="11"/>
      <color rgb="FFC00000"/>
      <name val="Calibri"/>
      <family val="2"/>
      <scheme val="minor"/>
    </font>
    <font>
      <b/>
      <sz val="11"/>
      <name val="Calibri"/>
      <family val="2"/>
      <scheme val="minor"/>
    </font>
    <font>
      <b/>
      <sz val="12"/>
      <color theme="1"/>
      <name val="Calibri"/>
      <family val="2"/>
      <scheme val="minor"/>
    </font>
    <font>
      <sz val="10"/>
      <name val="Arial"/>
      <family val="2"/>
    </font>
    <font>
      <b/>
      <sz val="11"/>
      <color theme="0"/>
      <name val="Calibri"/>
      <family val="2"/>
      <scheme val="minor"/>
    </font>
    <font>
      <sz val="11"/>
      <color theme="0"/>
      <name val="Calibri"/>
      <family val="2"/>
      <scheme val="minor"/>
    </font>
    <font>
      <b/>
      <i/>
      <sz val="16"/>
      <color theme="1"/>
      <name val="Calibri"/>
      <family val="2"/>
      <scheme val="minor"/>
    </font>
    <font>
      <b/>
      <sz val="9"/>
      <color theme="1"/>
      <name val="Calibri"/>
      <family val="2"/>
      <scheme val="minor"/>
    </font>
    <font>
      <b/>
      <sz val="18"/>
      <color theme="1"/>
      <name val="Calibri"/>
      <family val="2"/>
      <scheme val="minor"/>
    </font>
    <font>
      <b/>
      <sz val="26"/>
      <color theme="1"/>
      <name val="Calibri"/>
      <family val="2"/>
      <scheme val="minor"/>
    </font>
    <font>
      <b/>
      <sz val="14"/>
      <color rgb="FFC00000"/>
      <name val="Calibri"/>
      <family val="2"/>
      <scheme val="minor"/>
    </font>
    <font>
      <b/>
      <sz val="8"/>
      <color theme="1"/>
      <name val="Calibri"/>
      <family val="2"/>
      <scheme val="minor"/>
    </font>
    <font>
      <sz val="8"/>
      <color theme="1"/>
      <name val="Calibri"/>
      <family val="2"/>
      <scheme val="minor"/>
    </font>
    <font>
      <sz val="8.5"/>
      <color theme="1"/>
      <name val="Calibri"/>
      <family val="2"/>
      <scheme val="minor"/>
    </font>
    <font>
      <b/>
      <sz val="14"/>
      <color theme="0"/>
      <name val="Calibri"/>
      <family val="2"/>
      <scheme val="minor"/>
    </font>
    <font>
      <b/>
      <sz val="18"/>
      <color theme="0"/>
      <name val="Calibri"/>
      <family val="2"/>
      <scheme val="minor"/>
    </font>
    <font>
      <b/>
      <sz val="8"/>
      <color theme="0"/>
      <name val="Calibri"/>
      <family val="2"/>
      <scheme val="minor"/>
    </font>
    <font>
      <b/>
      <sz val="12"/>
      <color rgb="FFC00000"/>
      <name val="Calibri"/>
      <family val="2"/>
      <scheme val="minor"/>
    </font>
    <font>
      <sz val="16"/>
      <color theme="6" tint="0.79998168889431442"/>
      <name val="Calibri"/>
      <family val="2"/>
      <scheme val="minor"/>
    </font>
    <font>
      <sz val="9"/>
      <color theme="1"/>
      <name val="Calibri"/>
      <family val="2"/>
      <scheme val="minor"/>
    </font>
    <font>
      <b/>
      <i/>
      <u/>
      <sz val="11"/>
      <color rgb="FFC00000"/>
      <name val="Calibri"/>
      <family val="2"/>
      <scheme val="minor"/>
    </font>
    <font>
      <b/>
      <sz val="14"/>
      <name val="Calibri"/>
      <family val="2"/>
      <scheme val="minor"/>
    </font>
    <font>
      <b/>
      <sz val="8"/>
      <name val="Calibri"/>
      <family val="2"/>
      <scheme val="minor"/>
    </font>
    <font>
      <b/>
      <sz val="16"/>
      <color theme="1"/>
      <name val="Calibri"/>
      <family val="2"/>
      <scheme val="minor"/>
    </font>
    <font>
      <b/>
      <sz val="10"/>
      <color theme="1"/>
      <name val="Calibri"/>
      <family val="2"/>
      <scheme val="minor"/>
    </font>
    <font>
      <b/>
      <sz val="10"/>
      <color theme="1"/>
      <name val="Calibri"/>
      <family val="2"/>
    </font>
    <font>
      <b/>
      <sz val="25"/>
      <name val="Calibri"/>
      <family val="2"/>
      <scheme val="minor"/>
    </font>
    <font>
      <b/>
      <sz val="25"/>
      <color theme="0"/>
      <name val="Calibri"/>
      <family val="2"/>
      <scheme val="minor"/>
    </font>
    <font>
      <sz val="11"/>
      <color theme="0" tint="-4.9989318521683403E-2"/>
      <name val="Calibri"/>
      <family val="2"/>
      <scheme val="minor"/>
    </font>
    <font>
      <sz val="8"/>
      <name val="Calibri"/>
      <family val="2"/>
      <scheme val="minor"/>
    </font>
    <font>
      <sz val="8.5"/>
      <name val="Calibri"/>
      <family val="2"/>
      <scheme val="minor"/>
    </font>
    <font>
      <sz val="8"/>
      <color theme="0" tint="-4.9989318521683403E-2"/>
      <name val="Calibri"/>
      <family val="2"/>
      <scheme val="minor"/>
    </font>
    <font>
      <sz val="11"/>
      <name val="Calibri"/>
      <family val="2"/>
      <scheme val="minor"/>
    </font>
    <font>
      <b/>
      <sz val="18"/>
      <name val="Calibri"/>
      <family val="2"/>
      <scheme val="minor"/>
    </font>
    <font>
      <sz val="9"/>
      <name val="Calibri"/>
      <family val="2"/>
      <scheme val="minor"/>
    </font>
    <font>
      <b/>
      <sz val="18"/>
      <color theme="0"/>
      <name val="Calibri"/>
      <family val="2"/>
    </font>
    <font>
      <b/>
      <sz val="12"/>
      <color theme="0"/>
      <name val="Calibri"/>
      <family val="2"/>
    </font>
    <font>
      <sz val="11"/>
      <color theme="1"/>
      <name val="Calibri"/>
      <family val="2"/>
    </font>
    <font>
      <sz val="24"/>
      <color theme="1"/>
      <name val="Calibri"/>
      <family val="2"/>
      <scheme val="minor"/>
    </font>
    <font>
      <sz val="24"/>
      <color theme="1"/>
      <name val="Calibri"/>
      <family val="2"/>
    </font>
    <font>
      <b/>
      <sz val="16"/>
      <color rgb="FFC00000"/>
      <name val="Arial"/>
      <family val="2"/>
    </font>
    <font>
      <sz val="11"/>
      <color rgb="FFFF0000"/>
      <name val="Calibri"/>
      <family val="2"/>
      <scheme val="minor"/>
    </font>
    <font>
      <sz val="11"/>
      <color theme="1"/>
      <name val="Calibri"/>
      <family val="2"/>
      <scheme val="minor"/>
    </font>
    <font>
      <sz val="11"/>
      <color theme="1"/>
      <name val="Arial"/>
      <family val="2"/>
    </font>
    <font>
      <b/>
      <sz val="16"/>
      <color rgb="FFFF0000"/>
      <name val="Calibri"/>
      <family val="2"/>
      <scheme val="minor"/>
    </font>
    <font>
      <b/>
      <sz val="24"/>
      <color rgb="FFFF0000"/>
      <name val="Calibri"/>
      <family val="2"/>
      <scheme val="minor"/>
    </font>
    <font>
      <i/>
      <sz val="11"/>
      <color theme="0" tint="-4.9989318521683403E-2"/>
      <name val="Calibri"/>
      <family val="2"/>
      <scheme val="minor"/>
    </font>
    <font>
      <b/>
      <sz val="22"/>
      <color rgb="FFFF0000"/>
      <name val="Calibri"/>
      <family val="2"/>
      <scheme val="minor"/>
    </font>
    <font>
      <i/>
      <sz val="8"/>
      <color theme="0" tint="-4.9989318521683403E-2"/>
      <name val="Calibri"/>
      <family val="2"/>
      <scheme val="minor"/>
    </font>
  </fonts>
  <fills count="38">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9"/>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99"/>
        <bgColor indexed="64"/>
      </patternFill>
    </fill>
    <fill>
      <patternFill patternType="solid">
        <fgColor rgb="FFFF7D7D"/>
        <bgColor indexed="64"/>
      </patternFill>
    </fill>
    <fill>
      <gradientFill degree="270">
        <stop position="0">
          <color theme="0"/>
        </stop>
        <stop position="1">
          <color theme="9" tint="-0.25098422193060094"/>
        </stop>
      </gradientFill>
    </fill>
    <fill>
      <gradientFill degree="270">
        <stop position="0">
          <color theme="0"/>
        </stop>
        <stop position="1">
          <color theme="5"/>
        </stop>
      </gradientFill>
    </fill>
    <fill>
      <gradientFill degree="270">
        <stop position="0">
          <color theme="0"/>
        </stop>
        <stop position="1">
          <color theme="4"/>
        </stop>
      </gradientFill>
    </fill>
    <fill>
      <patternFill patternType="solid">
        <fgColor theme="5"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6" tint="-0.249977111117893"/>
        <bgColor indexed="64"/>
      </patternFill>
    </fill>
    <fill>
      <gradientFill degree="270">
        <stop position="0">
          <color theme="0"/>
        </stop>
        <stop position="1">
          <color theme="6" tint="0.40000610370189521"/>
        </stop>
      </gradientFill>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ck">
        <color theme="9" tint="-0.24994659260841701"/>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style="thick">
        <color theme="8" tint="-0.24994659260841701"/>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s>
  <cellStyleXfs count="13">
    <xf numFmtId="0" fontId="0" fillId="0" borderId="0"/>
    <xf numFmtId="0" fontId="7" fillId="0" borderId="0"/>
    <xf numFmtId="0" fontId="47" fillId="0" borderId="0"/>
    <xf numFmtId="0" fontId="7" fillId="0" borderId="0"/>
    <xf numFmtId="9" fontId="7" fillId="0" borderId="0" applyFont="0" applyFill="0" applyBorder="0" applyAlignment="0" applyProtection="0"/>
    <xf numFmtId="0" fontId="46" fillId="34" borderId="0" applyNumberFormat="0" applyBorder="0" applyAlignment="0" applyProtection="0"/>
    <xf numFmtId="0" fontId="46" fillId="35"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6" borderId="0" applyNumberFormat="0" applyBorder="0" applyAlignment="0" applyProtection="0"/>
    <xf numFmtId="9" fontId="47" fillId="0" borderId="0" applyFont="0" applyFill="0" applyBorder="0" applyAlignment="0" applyProtection="0"/>
    <xf numFmtId="43" fontId="46" fillId="0" borderId="0" applyFont="0" applyFill="0" applyBorder="0" applyAlignment="0" applyProtection="0"/>
    <xf numFmtId="9" fontId="46" fillId="0" borderId="0" applyFont="0" applyFill="0" applyBorder="0" applyAlignment="0" applyProtection="0"/>
  </cellStyleXfs>
  <cellXfs count="394">
    <xf numFmtId="0" fontId="0" fillId="0" borderId="0" xfId="0"/>
    <xf numFmtId="0" fontId="0" fillId="9" borderId="0" xfId="0" applyFill="1" applyAlignment="1">
      <alignment vertical="center"/>
    </xf>
    <xf numFmtId="0" fontId="0" fillId="9" borderId="0" xfId="0" applyFill="1" applyBorder="1" applyAlignment="1">
      <alignment vertical="center"/>
    </xf>
    <xf numFmtId="0" fontId="10" fillId="9" borderId="0" xfId="0" applyFont="1" applyFill="1" applyBorder="1" applyAlignment="1">
      <alignment vertical="center"/>
    </xf>
    <xf numFmtId="0" fontId="0" fillId="9" borderId="1" xfId="0" applyFill="1" applyBorder="1" applyAlignment="1">
      <alignment horizontal="center" vertical="center"/>
    </xf>
    <xf numFmtId="0" fontId="0" fillId="9" borderId="0" xfId="0" applyFill="1" applyAlignment="1">
      <alignment horizontal="center" vertical="center"/>
    </xf>
    <xf numFmtId="0" fontId="1" fillId="2" borderId="2" xfId="0" applyFont="1" applyFill="1" applyBorder="1" applyAlignment="1">
      <alignment vertical="center"/>
    </xf>
    <xf numFmtId="0" fontId="15" fillId="18" borderId="31" xfId="0" applyFont="1" applyFill="1" applyBorder="1" applyAlignment="1">
      <alignment horizontal="center" vertical="center" wrapText="1"/>
    </xf>
    <xf numFmtId="0" fontId="15" fillId="22" borderId="30" xfId="0" applyFont="1" applyFill="1" applyBorder="1" applyAlignment="1">
      <alignment horizontal="center" vertical="center" wrapText="1"/>
    </xf>
    <xf numFmtId="0" fontId="15" fillId="23" borderId="30" xfId="0" applyFont="1" applyFill="1" applyBorder="1" applyAlignment="1">
      <alignment horizontal="center" vertical="center" wrapText="1"/>
    </xf>
    <xf numFmtId="0" fontId="8" fillId="16" borderId="35" xfId="0" applyFont="1" applyFill="1" applyBorder="1" applyAlignment="1">
      <alignment horizontal="center" vertical="center"/>
    </xf>
    <xf numFmtId="49" fontId="1" fillId="11" borderId="36" xfId="0" applyNumberFormat="1" applyFont="1" applyFill="1" applyBorder="1" applyAlignment="1">
      <alignment horizontal="center" vertical="center"/>
    </xf>
    <xf numFmtId="49" fontId="1" fillId="15" borderId="37" xfId="0" applyNumberFormat="1" applyFont="1" applyFill="1" applyBorder="1" applyAlignment="1">
      <alignment horizontal="center" vertical="center"/>
    </xf>
    <xf numFmtId="0" fontId="1" fillId="7" borderId="1" xfId="0" applyFont="1" applyFill="1" applyBorder="1" applyAlignment="1">
      <alignment vertical="center" wrapText="1"/>
    </xf>
    <xf numFmtId="0" fontId="1" fillId="7" borderId="14" xfId="0" applyFont="1" applyFill="1" applyBorder="1" applyAlignment="1">
      <alignment horizontal="center" vertical="center" wrapText="1"/>
    </xf>
    <xf numFmtId="0" fontId="18" fillId="7" borderId="1" xfId="0" applyFont="1" applyFill="1" applyBorder="1" applyAlignment="1">
      <alignment horizontal="center" vertical="center"/>
    </xf>
    <xf numFmtId="0" fontId="0" fillId="9" borderId="16" xfId="0" applyFill="1" applyBorder="1" applyAlignment="1">
      <alignment vertical="center"/>
    </xf>
    <xf numFmtId="0" fontId="0" fillId="9" borderId="0" xfId="0" applyFill="1" applyBorder="1" applyAlignment="1">
      <alignment horizontal="center" vertical="center"/>
    </xf>
    <xf numFmtId="0" fontId="0" fillId="9" borderId="0" xfId="0" applyFill="1" applyBorder="1" applyAlignment="1">
      <alignment horizontal="left" vertical="center" wrapText="1"/>
    </xf>
    <xf numFmtId="0" fontId="1" fillId="9" borderId="0" xfId="0" applyFont="1" applyFill="1" applyBorder="1" applyAlignment="1">
      <alignment horizontal="right" vertical="center" wrapText="1"/>
    </xf>
    <xf numFmtId="49" fontId="1" fillId="5" borderId="36" xfId="0" applyNumberFormat="1" applyFont="1" applyFill="1" applyBorder="1" applyAlignment="1">
      <alignment horizontal="center" vertical="center"/>
    </xf>
    <xf numFmtId="49" fontId="15" fillId="20" borderId="38" xfId="0" applyNumberFormat="1" applyFont="1" applyFill="1" applyBorder="1" applyAlignment="1">
      <alignment horizontal="center" vertical="center" wrapText="1"/>
    </xf>
    <xf numFmtId="9" fontId="1" fillId="11" borderId="14" xfId="0" applyNumberFormat="1" applyFont="1" applyFill="1" applyBorder="1" applyAlignment="1">
      <alignment horizontal="center" vertical="center"/>
    </xf>
    <xf numFmtId="0" fontId="0" fillId="22" borderId="1" xfId="0" applyFill="1" applyBorder="1" applyAlignment="1">
      <alignment horizontal="center" vertical="center"/>
    </xf>
    <xf numFmtId="0" fontId="1" fillId="9" borderId="1" xfId="0" applyFont="1" applyFill="1" applyBorder="1" applyAlignment="1">
      <alignment horizontal="center" vertical="center"/>
    </xf>
    <xf numFmtId="9" fontId="1" fillId="9" borderId="1" xfId="0" applyNumberFormat="1" applyFont="1" applyFill="1" applyBorder="1" applyAlignment="1">
      <alignment horizontal="center" vertical="center"/>
    </xf>
    <xf numFmtId="0" fontId="22" fillId="9" borderId="0" xfId="0" applyFont="1" applyFill="1" applyBorder="1" applyAlignment="1">
      <alignment horizontal="center" vertical="center"/>
    </xf>
    <xf numFmtId="0" fontId="1" fillId="27" borderId="28" xfId="0" applyFont="1" applyFill="1" applyBorder="1" applyAlignment="1">
      <alignment vertical="center"/>
    </xf>
    <xf numFmtId="9" fontId="5" fillId="27" borderId="13" xfId="0" applyNumberFormat="1" applyFont="1" applyFill="1" applyBorder="1" applyAlignment="1">
      <alignment vertical="center"/>
    </xf>
    <xf numFmtId="0" fontId="1" fillId="27" borderId="7" xfId="0" applyFont="1" applyFill="1" applyBorder="1" applyAlignment="1">
      <alignment vertical="center"/>
    </xf>
    <xf numFmtId="9" fontId="5" fillId="27" borderId="3" xfId="0" applyNumberFormat="1" applyFont="1" applyFill="1" applyBorder="1" applyAlignment="1">
      <alignment vertical="center"/>
    </xf>
    <xf numFmtId="0" fontId="27" fillId="7" borderId="1" xfId="0" applyFont="1" applyFill="1" applyBorder="1" applyAlignment="1">
      <alignment vertical="center" wrapText="1"/>
    </xf>
    <xf numFmtId="49" fontId="5" fillId="21" borderId="36" xfId="0" applyNumberFormat="1" applyFont="1" applyFill="1" applyBorder="1" applyAlignment="1">
      <alignment horizontal="center" vertical="center"/>
    </xf>
    <xf numFmtId="0" fontId="28" fillId="7" borderId="1" xfId="0" applyFont="1" applyFill="1" applyBorder="1" applyAlignment="1">
      <alignment horizontal="center" vertical="center"/>
    </xf>
    <xf numFmtId="0" fontId="28" fillId="7" borderId="1" xfId="0" applyFont="1" applyFill="1" applyBorder="1" applyAlignment="1">
      <alignment horizontal="center" vertical="center" wrapText="1"/>
    </xf>
    <xf numFmtId="9" fontId="33" fillId="9" borderId="1" xfId="0" applyNumberFormat="1" applyFont="1" applyFill="1" applyBorder="1" applyAlignment="1">
      <alignment horizontal="right" vertical="center"/>
    </xf>
    <xf numFmtId="1" fontId="35" fillId="9" borderId="0" xfId="0" applyNumberFormat="1" applyFont="1" applyFill="1" applyBorder="1" applyAlignment="1">
      <alignment vertical="center"/>
    </xf>
    <xf numFmtId="9" fontId="5" fillId="10" borderId="3" xfId="0" applyNumberFormat="1" applyFont="1" applyFill="1" applyBorder="1" applyAlignment="1">
      <alignment vertical="center"/>
    </xf>
    <xf numFmtId="0" fontId="44" fillId="27" borderId="0" xfId="0" applyFont="1" applyFill="1" applyBorder="1" applyAlignment="1">
      <alignment horizontal="center" vertical="center"/>
    </xf>
    <xf numFmtId="0" fontId="45" fillId="9" borderId="0" xfId="0" applyFont="1" applyFill="1" applyBorder="1" applyAlignment="1">
      <alignment horizontal="center" vertical="center"/>
    </xf>
    <xf numFmtId="0" fontId="1" fillId="27" borderId="25" xfId="0" applyFont="1" applyFill="1" applyBorder="1" applyAlignment="1">
      <alignment vertical="center"/>
    </xf>
    <xf numFmtId="0" fontId="1" fillId="27" borderId="0" xfId="0" applyFont="1" applyFill="1" applyBorder="1" applyAlignment="1">
      <alignment vertical="center"/>
    </xf>
    <xf numFmtId="0" fontId="1" fillId="27" borderId="15" xfId="0" applyFont="1" applyFill="1" applyBorder="1" applyAlignment="1">
      <alignment vertical="center"/>
    </xf>
    <xf numFmtId="0" fontId="23" fillId="8" borderId="4" xfId="0" applyFont="1" applyFill="1" applyBorder="1" applyAlignment="1">
      <alignment horizontal="center" vertical="center"/>
    </xf>
    <xf numFmtId="0" fontId="23" fillId="8" borderId="1" xfId="0" applyFont="1" applyFill="1" applyBorder="1" applyAlignment="1">
      <alignment horizontal="center" vertical="center"/>
    </xf>
    <xf numFmtId="49" fontId="0" fillId="14" borderId="1" xfId="0" applyNumberFormat="1" applyFill="1" applyBorder="1" applyAlignment="1" applyProtection="1">
      <alignment horizontal="center" vertical="center"/>
      <protection locked="0"/>
    </xf>
    <xf numFmtId="49" fontId="41" fillId="14" borderId="1" xfId="0" applyNumberFormat="1" applyFont="1" applyFill="1" applyBorder="1" applyAlignment="1" applyProtection="1">
      <alignment horizontal="center" vertical="center"/>
      <protection locked="0"/>
    </xf>
    <xf numFmtId="0" fontId="0" fillId="14" borderId="1" xfId="0" applyNumberFormat="1" applyFill="1" applyBorder="1" applyAlignment="1" applyProtection="1">
      <alignment horizontal="center" vertical="center"/>
      <protection locked="0"/>
    </xf>
    <xf numFmtId="49" fontId="1" fillId="14" borderId="1" xfId="0" applyNumberFormat="1" applyFont="1" applyFill="1" applyBorder="1" applyAlignment="1" applyProtection="1">
      <alignment horizontal="center" vertical="center"/>
      <protection locked="0"/>
    </xf>
    <xf numFmtId="0" fontId="0" fillId="9" borderId="0" xfId="0" applyFill="1" applyAlignment="1" applyProtection="1">
      <alignment vertical="center"/>
    </xf>
    <xf numFmtId="0" fontId="0" fillId="9" borderId="0" xfId="0" applyFill="1" applyBorder="1" applyAlignment="1" applyProtection="1">
      <alignment vertical="center"/>
    </xf>
    <xf numFmtId="0" fontId="10" fillId="9" borderId="0" xfId="0" applyFont="1" applyFill="1" applyBorder="1" applyAlignment="1" applyProtection="1">
      <alignment vertical="center"/>
    </xf>
    <xf numFmtId="0" fontId="1" fillId="29" borderId="1" xfId="0" applyFont="1" applyFill="1" applyBorder="1" applyAlignment="1" applyProtection="1">
      <alignment horizontal="center" vertical="center"/>
    </xf>
    <xf numFmtId="0" fontId="1" fillId="29" borderId="2" xfId="0" applyFont="1" applyFill="1" applyBorder="1" applyAlignment="1" applyProtection="1">
      <alignment horizontal="center" vertical="center"/>
    </xf>
    <xf numFmtId="0" fontId="1" fillId="31" borderId="14" xfId="0" applyFont="1" applyFill="1" applyBorder="1" applyAlignment="1" applyProtection="1">
      <alignment horizontal="center" vertical="center" wrapText="1"/>
    </xf>
    <xf numFmtId="0" fontId="8" fillId="12" borderId="1" xfId="0" applyFont="1" applyFill="1" applyBorder="1" applyAlignment="1" applyProtection="1">
      <alignment horizontal="center" vertical="center"/>
    </xf>
    <xf numFmtId="0" fontId="9" fillId="12" borderId="1" xfId="0" applyFont="1" applyFill="1" applyBorder="1" applyAlignment="1" applyProtection="1">
      <alignment horizontal="center" vertical="center"/>
    </xf>
    <xf numFmtId="2" fontId="8" fillId="12" borderId="2" xfId="0" applyNumberFormat="1" applyFont="1" applyFill="1" applyBorder="1" applyAlignment="1" applyProtection="1">
      <alignment horizontal="center" vertical="center"/>
    </xf>
    <xf numFmtId="2" fontId="21" fillId="24" borderId="17" xfId="0" applyNumberFormat="1" applyFont="1" applyFill="1" applyBorder="1" applyAlignment="1" applyProtection="1">
      <alignment horizontal="center" vertical="center"/>
    </xf>
    <xf numFmtId="0" fontId="1" fillId="19" borderId="1" xfId="0" applyFont="1" applyFill="1" applyBorder="1" applyAlignment="1" applyProtection="1">
      <alignment horizontal="center" vertical="center"/>
    </xf>
    <xf numFmtId="0" fontId="0" fillId="19" borderId="1" xfId="0" applyFill="1" applyBorder="1" applyAlignment="1" applyProtection="1">
      <alignment horizontal="center" vertical="center"/>
    </xf>
    <xf numFmtId="2" fontId="1" fillId="19" borderId="2" xfId="0" applyNumberFormat="1" applyFont="1" applyFill="1" applyBorder="1" applyAlignment="1" applyProtection="1">
      <alignment horizontal="center" vertical="center"/>
    </xf>
    <xf numFmtId="2" fontId="21" fillId="25" borderId="14" xfId="0" applyNumberFormat="1" applyFont="1" applyFill="1" applyBorder="1" applyAlignment="1" applyProtection="1">
      <alignment horizontal="center" vertical="center"/>
    </xf>
    <xf numFmtId="0" fontId="0" fillId="13" borderId="1" xfId="0" applyFill="1" applyBorder="1" applyAlignment="1" applyProtection="1">
      <alignment horizontal="center" vertical="center"/>
    </xf>
    <xf numFmtId="2" fontId="36" fillId="13" borderId="1" xfId="0" applyNumberFormat="1" applyFont="1" applyFill="1" applyBorder="1" applyAlignment="1" applyProtection="1">
      <alignment horizontal="center" vertical="center"/>
    </xf>
    <xf numFmtId="2" fontId="0" fillId="9" borderId="0" xfId="0" applyNumberFormat="1" applyFill="1" applyAlignment="1" applyProtection="1">
      <alignment vertical="center"/>
    </xf>
    <xf numFmtId="0" fontId="0" fillId="8" borderId="1" xfId="0" applyFill="1" applyBorder="1" applyAlignment="1" applyProtection="1">
      <alignment horizontal="center" vertical="center"/>
    </xf>
    <xf numFmtId="2" fontId="36" fillId="8" borderId="1" xfId="0" applyNumberFormat="1"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2" fontId="8" fillId="4" borderId="2" xfId="0" applyNumberFormat="1" applyFont="1" applyFill="1" applyBorder="1" applyAlignment="1" applyProtection="1">
      <alignment horizontal="center" vertical="center"/>
    </xf>
    <xf numFmtId="2" fontId="21" fillId="26" borderId="14" xfId="0" applyNumberFormat="1" applyFont="1" applyFill="1" applyBorder="1" applyAlignment="1" applyProtection="1">
      <alignment horizontal="center" vertical="center"/>
    </xf>
    <xf numFmtId="0" fontId="14" fillId="14" borderId="35" xfId="0" applyFont="1" applyFill="1" applyBorder="1" applyAlignment="1" applyProtection="1">
      <alignment horizontal="center" vertical="center"/>
      <protection locked="0"/>
    </xf>
    <xf numFmtId="0" fontId="14" fillId="14" borderId="36" xfId="0" applyFont="1" applyFill="1" applyBorder="1" applyAlignment="1" applyProtection="1">
      <alignment horizontal="center" vertical="center"/>
      <protection locked="0"/>
    </xf>
    <xf numFmtId="0" fontId="14" fillId="14" borderId="37" xfId="0" applyFont="1" applyFill="1" applyBorder="1" applyAlignment="1" applyProtection="1">
      <alignment horizontal="center" vertical="center"/>
      <protection locked="0"/>
    </xf>
    <xf numFmtId="0" fontId="14" fillId="14" borderId="50" xfId="0" applyFont="1" applyFill="1" applyBorder="1" applyAlignment="1" applyProtection="1">
      <alignment horizontal="center" vertical="center"/>
      <protection locked="0"/>
    </xf>
    <xf numFmtId="0" fontId="14" fillId="14" borderId="1" xfId="0" applyFont="1" applyFill="1" applyBorder="1" applyAlignment="1" applyProtection="1">
      <alignment horizontal="center" vertical="center"/>
      <protection locked="0"/>
    </xf>
    <xf numFmtId="0" fontId="14" fillId="14" borderId="51" xfId="0" applyFont="1" applyFill="1" applyBorder="1" applyAlignment="1" applyProtection="1">
      <alignment horizontal="center" vertical="center"/>
      <protection locked="0"/>
    </xf>
    <xf numFmtId="0" fontId="0" fillId="14" borderId="6" xfId="0" applyFill="1" applyBorder="1" applyAlignment="1" applyProtection="1">
      <alignment horizontal="left" vertical="center" wrapText="1"/>
      <protection locked="0"/>
    </xf>
    <xf numFmtId="0" fontId="0" fillId="14" borderId="1" xfId="0" applyFill="1" applyBorder="1" applyAlignment="1" applyProtection="1">
      <alignment horizontal="left" vertical="center" wrapText="1"/>
      <protection locked="0"/>
    </xf>
    <xf numFmtId="0" fontId="32" fillId="9" borderId="0" xfId="0" applyFont="1" applyFill="1" applyAlignment="1" applyProtection="1">
      <alignment vertical="center"/>
    </xf>
    <xf numFmtId="0" fontId="0" fillId="9" borderId="0" xfId="0" applyFill="1" applyAlignment="1" applyProtection="1">
      <alignment horizontal="center" vertical="center"/>
    </xf>
    <xf numFmtId="0" fontId="0" fillId="9" borderId="16" xfId="0" applyFill="1" applyBorder="1" applyAlignment="1" applyProtection="1">
      <alignment vertical="center"/>
    </xf>
    <xf numFmtId="0" fontId="1" fillId="2" borderId="2" xfId="0" applyFont="1" applyFill="1" applyBorder="1" applyAlignment="1" applyProtection="1">
      <alignment vertical="center"/>
    </xf>
    <xf numFmtId="0" fontId="8" fillId="16" borderId="35" xfId="0" applyFont="1" applyFill="1" applyBorder="1" applyAlignment="1" applyProtection="1">
      <alignment horizontal="center" vertical="center"/>
    </xf>
    <xf numFmtId="49" fontId="5" fillId="21" borderId="36" xfId="0" applyNumberFormat="1" applyFont="1" applyFill="1" applyBorder="1" applyAlignment="1" applyProtection="1">
      <alignment horizontal="center" vertical="center"/>
    </xf>
    <xf numFmtId="49" fontId="1" fillId="5" borderId="36" xfId="0" applyNumberFormat="1" applyFont="1" applyFill="1" applyBorder="1" applyAlignment="1" applyProtection="1">
      <alignment horizontal="center" vertical="center"/>
    </xf>
    <xf numFmtId="49" fontId="1" fillId="11" borderId="36" xfId="0" applyNumberFormat="1" applyFont="1" applyFill="1" applyBorder="1" applyAlignment="1" applyProtection="1">
      <alignment horizontal="center" vertical="center"/>
    </xf>
    <xf numFmtId="49" fontId="1" fillId="15" borderId="37" xfId="0" applyNumberFormat="1" applyFont="1" applyFill="1" applyBorder="1" applyAlignment="1" applyProtection="1">
      <alignment horizontal="center" vertical="center"/>
    </xf>
    <xf numFmtId="0" fontId="15" fillId="7" borderId="29" xfId="0" applyFont="1" applyFill="1" applyBorder="1" applyAlignment="1" applyProtection="1">
      <alignment horizontal="center" vertical="center" wrapText="1"/>
    </xf>
    <xf numFmtId="0" fontId="15" fillId="23" borderId="30" xfId="0" applyFont="1" applyFill="1" applyBorder="1" applyAlignment="1" applyProtection="1">
      <alignment horizontal="center" vertical="center" wrapText="1"/>
    </xf>
    <xf numFmtId="49" fontId="15" fillId="20" borderId="38" xfId="0" applyNumberFormat="1" applyFont="1" applyFill="1" applyBorder="1" applyAlignment="1" applyProtection="1">
      <alignment horizontal="center" vertical="center" wrapText="1"/>
    </xf>
    <xf numFmtId="0" fontId="15" fillId="22" borderId="30" xfId="0" applyFont="1" applyFill="1" applyBorder="1" applyAlignment="1" applyProtection="1">
      <alignment horizontal="center" vertical="center" wrapText="1"/>
    </xf>
    <xf numFmtId="0" fontId="15" fillId="18" borderId="31" xfId="0" applyFont="1" applyFill="1" applyBorder="1" applyAlignment="1" applyProtection="1">
      <alignment horizontal="center" vertical="center" wrapText="1"/>
    </xf>
    <xf numFmtId="0" fontId="28" fillId="7" borderId="1" xfId="0" applyFont="1" applyFill="1" applyBorder="1" applyAlignment="1" applyProtection="1">
      <alignment horizontal="center" vertical="center"/>
    </xf>
    <xf numFmtId="0" fontId="28" fillId="7" borderId="1" xfId="0" applyFont="1" applyFill="1" applyBorder="1" applyAlignment="1" applyProtection="1">
      <alignment horizontal="center" vertical="center" wrapText="1"/>
    </xf>
    <xf numFmtId="0" fontId="44" fillId="17" borderId="25" xfId="0" applyFont="1" applyFill="1" applyBorder="1" applyAlignment="1" applyProtection="1">
      <alignment horizontal="center" vertical="center"/>
    </xf>
    <xf numFmtId="0" fontId="1" fillId="17" borderId="25" xfId="0" applyFont="1" applyFill="1" applyBorder="1" applyAlignment="1" applyProtection="1">
      <alignment vertical="center"/>
    </xf>
    <xf numFmtId="0" fontId="1" fillId="17" borderId="28" xfId="0" applyFont="1" applyFill="1" applyBorder="1" applyAlignment="1" applyProtection="1">
      <alignment vertical="center"/>
    </xf>
    <xf numFmtId="9" fontId="5" fillId="17" borderId="13" xfId="0" applyNumberFormat="1" applyFont="1" applyFill="1" applyBorder="1" applyAlignment="1" applyProtection="1">
      <alignment vertical="center"/>
    </xf>
    <xf numFmtId="9" fontId="35" fillId="9" borderId="0" xfId="0" applyNumberFormat="1" applyFont="1" applyFill="1" applyBorder="1" applyAlignment="1" applyProtection="1">
      <alignment horizontal="center" vertical="center"/>
    </xf>
    <xf numFmtId="9" fontId="1" fillId="9" borderId="1" xfId="0" applyNumberFormat="1" applyFont="1" applyFill="1" applyBorder="1" applyAlignment="1" applyProtection="1">
      <alignment horizontal="center" vertical="center"/>
    </xf>
    <xf numFmtId="0" fontId="1" fillId="9" borderId="1" xfId="0" applyFont="1" applyFill="1" applyBorder="1" applyAlignment="1" applyProtection="1">
      <alignment horizontal="center" vertical="center"/>
    </xf>
    <xf numFmtId="0" fontId="0" fillId="9" borderId="1" xfId="0" applyFill="1" applyBorder="1" applyAlignment="1" applyProtection="1">
      <alignment horizontal="center" vertical="center"/>
    </xf>
    <xf numFmtId="0" fontId="23" fillId="10" borderId="6" xfId="0" applyFont="1" applyFill="1" applyBorder="1" applyAlignment="1" applyProtection="1">
      <alignment horizontal="center" vertical="center"/>
    </xf>
    <xf numFmtId="0" fontId="18" fillId="7" borderId="3" xfId="0" applyFont="1" applyFill="1" applyBorder="1" applyAlignment="1" applyProtection="1">
      <alignment horizontal="center" vertical="center"/>
    </xf>
    <xf numFmtId="9" fontId="33" fillId="9" borderId="1" xfId="0" applyNumberFormat="1" applyFont="1" applyFill="1" applyBorder="1" applyAlignment="1" applyProtection="1">
      <alignment horizontal="right" vertical="center"/>
    </xf>
    <xf numFmtId="0" fontId="32" fillId="9" borderId="0" xfId="0" applyFont="1" applyFill="1" applyBorder="1" applyAlignment="1" applyProtection="1">
      <alignment vertical="center"/>
    </xf>
    <xf numFmtId="0" fontId="0" fillId="22" borderId="1" xfId="0" applyFill="1" applyBorder="1" applyAlignment="1" applyProtection="1">
      <alignment horizontal="center" vertical="center"/>
    </xf>
    <xf numFmtId="0" fontId="0" fillId="9" borderId="1" xfId="0" applyFont="1" applyFill="1" applyBorder="1" applyAlignment="1" applyProtection="1">
      <alignment horizontal="center" vertical="center"/>
    </xf>
    <xf numFmtId="0" fontId="23" fillId="10" borderId="4" xfId="0" applyFont="1" applyFill="1" applyBorder="1" applyAlignment="1" applyProtection="1">
      <alignment horizontal="center" vertical="center"/>
    </xf>
    <xf numFmtId="0" fontId="32" fillId="9" borderId="0" xfId="0" applyFont="1" applyFill="1" applyBorder="1" applyAlignment="1" applyProtection="1">
      <alignment horizontal="center" vertical="center"/>
    </xf>
    <xf numFmtId="0" fontId="44" fillId="17" borderId="0" xfId="0" applyFont="1" applyFill="1" applyBorder="1" applyAlignment="1" applyProtection="1">
      <alignment horizontal="center" vertical="center"/>
    </xf>
    <xf numFmtId="0" fontId="1" fillId="17" borderId="0" xfId="0" applyFont="1" applyFill="1" applyBorder="1" applyAlignment="1" applyProtection="1">
      <alignment vertical="center"/>
    </xf>
    <xf numFmtId="0" fontId="1" fillId="17" borderId="7" xfId="0" applyFont="1" applyFill="1" applyBorder="1" applyAlignment="1" applyProtection="1">
      <alignment vertical="center"/>
    </xf>
    <xf numFmtId="9" fontId="5" fillId="17" borderId="3" xfId="0" applyNumberFormat="1" applyFont="1" applyFill="1" applyBorder="1" applyAlignment="1" applyProtection="1">
      <alignment vertical="center"/>
    </xf>
    <xf numFmtId="0" fontId="23" fillId="10" borderId="1" xfId="0" applyFont="1" applyFill="1" applyBorder="1" applyAlignment="1" applyProtection="1">
      <alignment horizontal="center" vertical="center"/>
    </xf>
    <xf numFmtId="0" fontId="0" fillId="9" borderId="0" xfId="0" applyFill="1" applyBorder="1" applyAlignment="1" applyProtection="1">
      <alignment horizontal="center" vertical="center"/>
    </xf>
    <xf numFmtId="0" fontId="0" fillId="9" borderId="0" xfId="0" applyFill="1" applyBorder="1" applyAlignment="1" applyProtection="1">
      <alignment horizontal="left" vertical="center" wrapText="1"/>
    </xf>
    <xf numFmtId="0" fontId="48" fillId="9" borderId="0" xfId="0" applyFont="1" applyFill="1" applyBorder="1" applyAlignment="1" applyProtection="1">
      <alignment horizontal="center" vertical="center"/>
    </xf>
    <xf numFmtId="9" fontId="0" fillId="9" borderId="0" xfId="0" applyNumberFormat="1" applyFill="1" applyAlignment="1" applyProtection="1">
      <alignment horizontal="center" vertical="center"/>
    </xf>
    <xf numFmtId="0" fontId="1" fillId="7" borderId="1" xfId="0" applyFont="1" applyFill="1" applyBorder="1" applyAlignment="1" applyProtection="1">
      <alignment vertical="center" wrapText="1"/>
    </xf>
    <xf numFmtId="0" fontId="49" fillId="9" borderId="0" xfId="0" applyFont="1" applyFill="1" applyBorder="1" applyAlignment="1" applyProtection="1">
      <alignment horizontal="center" vertical="center"/>
    </xf>
    <xf numFmtId="9" fontId="1" fillId="11" borderId="14" xfId="0" applyNumberFormat="1" applyFont="1" applyFill="1" applyBorder="1" applyAlignment="1" applyProtection="1">
      <alignment horizontal="center" vertical="center"/>
    </xf>
    <xf numFmtId="0" fontId="1" fillId="9" borderId="0" xfId="0" applyFont="1" applyFill="1" applyBorder="1" applyAlignment="1" applyProtection="1">
      <alignment horizontal="right" vertical="center" wrapText="1"/>
    </xf>
    <xf numFmtId="0" fontId="27" fillId="7" borderId="1" xfId="0" applyFont="1" applyFill="1" applyBorder="1" applyAlignment="1" applyProtection="1">
      <alignment vertical="center" wrapText="1"/>
    </xf>
    <xf numFmtId="0" fontId="50" fillId="9" borderId="0" xfId="0" applyFont="1" applyFill="1" applyBorder="1" applyAlignment="1" applyProtection="1">
      <alignment horizontal="left" vertical="center" wrapText="1"/>
    </xf>
    <xf numFmtId="0" fontId="1" fillId="7" borderId="14" xfId="0" applyFont="1" applyFill="1" applyBorder="1" applyAlignment="1" applyProtection="1">
      <alignment horizontal="center" vertical="center" wrapText="1"/>
    </xf>
    <xf numFmtId="0" fontId="51" fillId="9" borderId="0" xfId="0"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9" fontId="0" fillId="9" borderId="0" xfId="12" applyFont="1" applyFill="1" applyAlignment="1">
      <alignment horizontal="center" vertical="center"/>
    </xf>
    <xf numFmtId="0" fontId="44" fillId="28" borderId="25" xfId="0" applyFont="1" applyFill="1" applyBorder="1" applyAlignment="1" applyProtection="1">
      <alignment horizontal="center" vertical="center"/>
    </xf>
    <xf numFmtId="0" fontId="1" fillId="28" borderId="25" xfId="0" applyFont="1" applyFill="1" applyBorder="1" applyAlignment="1" applyProtection="1">
      <alignment vertical="center"/>
    </xf>
    <xf numFmtId="0" fontId="1" fillId="28" borderId="28" xfId="0" applyFont="1" applyFill="1" applyBorder="1" applyAlignment="1" applyProtection="1">
      <alignment vertical="center"/>
    </xf>
    <xf numFmtId="9" fontId="5" fillId="28" borderId="13" xfId="0" applyNumberFormat="1" applyFont="1" applyFill="1" applyBorder="1" applyAlignment="1" applyProtection="1">
      <alignment vertical="center"/>
    </xf>
    <xf numFmtId="0" fontId="23" fillId="3" borderId="4" xfId="0" applyFont="1" applyFill="1" applyBorder="1" applyAlignment="1" applyProtection="1">
      <alignment horizontal="center" vertical="center"/>
    </xf>
    <xf numFmtId="2" fontId="0" fillId="22" borderId="1" xfId="0" applyNumberFormat="1" applyFill="1" applyBorder="1" applyAlignment="1" applyProtection="1">
      <alignment horizontal="center" vertical="center"/>
    </xf>
    <xf numFmtId="0" fontId="44" fillId="28" borderId="33" xfId="0" applyFont="1" applyFill="1" applyBorder="1" applyAlignment="1" applyProtection="1">
      <alignment horizontal="center" vertical="center"/>
    </xf>
    <xf numFmtId="0" fontId="44" fillId="28" borderId="0" xfId="0" applyFont="1" applyFill="1" applyBorder="1" applyAlignment="1" applyProtection="1">
      <alignment horizontal="center" vertical="center"/>
    </xf>
    <xf numFmtId="0" fontId="1" fillId="28" borderId="0" xfId="0" applyFont="1" applyFill="1" applyBorder="1" applyAlignment="1" applyProtection="1">
      <alignment vertical="center"/>
    </xf>
    <xf numFmtId="0" fontId="1" fillId="28" borderId="7" xfId="0" applyFont="1" applyFill="1" applyBorder="1" applyAlignment="1" applyProtection="1">
      <alignment vertical="center"/>
    </xf>
    <xf numFmtId="9" fontId="5" fillId="28" borderId="3" xfId="0" applyNumberFormat="1" applyFont="1" applyFill="1" applyBorder="1" applyAlignment="1" applyProtection="1">
      <alignment vertical="center"/>
    </xf>
    <xf numFmtId="164" fontId="33" fillId="9" borderId="1" xfId="0" applyNumberFormat="1" applyFont="1" applyFill="1" applyBorder="1" applyAlignment="1" applyProtection="1">
      <alignment horizontal="right" vertical="center"/>
    </xf>
    <xf numFmtId="9" fontId="5" fillId="10" borderId="3" xfId="0" applyNumberFormat="1" applyFont="1" applyFill="1" applyBorder="1" applyAlignment="1" applyProtection="1">
      <alignment vertical="center"/>
    </xf>
    <xf numFmtId="9" fontId="0" fillId="9" borderId="0" xfId="12" applyFont="1" applyFill="1" applyAlignment="1" applyProtection="1">
      <alignment vertical="center"/>
    </xf>
    <xf numFmtId="0" fontId="22" fillId="9" borderId="0" xfId="0" applyFont="1" applyFill="1" applyBorder="1" applyAlignment="1" applyProtection="1">
      <alignment horizontal="center" vertical="center"/>
    </xf>
    <xf numFmtId="165" fontId="0" fillId="9" borderId="0" xfId="11" applyNumberFormat="1" applyFont="1" applyFill="1" applyAlignment="1" applyProtection="1">
      <alignment horizontal="center" vertical="center"/>
    </xf>
    <xf numFmtId="0" fontId="14" fillId="14" borderId="29" xfId="0" applyFont="1" applyFill="1" applyBorder="1" applyAlignment="1" applyProtection="1">
      <alignment horizontal="center" vertical="center"/>
      <protection locked="0"/>
    </xf>
    <xf numFmtId="0" fontId="14" fillId="14" borderId="30" xfId="0" applyFont="1" applyFill="1" applyBorder="1" applyAlignment="1" applyProtection="1">
      <alignment horizontal="center" vertical="center"/>
      <protection locked="0"/>
    </xf>
    <xf numFmtId="0" fontId="14" fillId="14" borderId="46" xfId="0" applyFont="1" applyFill="1" applyBorder="1" applyAlignment="1" applyProtection="1">
      <alignment horizontal="center" vertical="center"/>
      <protection locked="0"/>
    </xf>
    <xf numFmtId="0" fontId="14" fillId="0" borderId="47" xfId="0" applyFont="1" applyFill="1" applyBorder="1" applyAlignment="1" applyProtection="1">
      <alignment horizontal="center" vertical="center"/>
      <protection locked="0"/>
    </xf>
    <xf numFmtId="0" fontId="35" fillId="37" borderId="0" xfId="0" applyFont="1" applyFill="1" applyBorder="1" applyAlignment="1" applyProtection="1">
      <alignment vertical="center"/>
    </xf>
    <xf numFmtId="0" fontId="35" fillId="37" borderId="0" xfId="0" applyFont="1" applyFill="1" applyAlignment="1" applyProtection="1">
      <alignment vertical="center"/>
    </xf>
    <xf numFmtId="9" fontId="35" fillId="37" borderId="0" xfId="0" applyNumberFormat="1" applyFont="1" applyFill="1" applyBorder="1" applyAlignment="1" applyProtection="1">
      <alignment vertical="center"/>
    </xf>
    <xf numFmtId="0" fontId="52" fillId="37" borderId="0" xfId="0" applyFont="1" applyFill="1" applyBorder="1" applyAlignment="1" applyProtection="1">
      <alignment horizontal="left" vertical="center" wrapText="1"/>
    </xf>
    <xf numFmtId="1" fontId="35" fillId="9" borderId="0" xfId="0" applyNumberFormat="1" applyFont="1" applyFill="1" applyAlignment="1">
      <alignment vertical="center"/>
    </xf>
    <xf numFmtId="0" fontId="32" fillId="9" borderId="0" xfId="0" applyFont="1" applyFill="1" applyAlignment="1">
      <alignment vertical="center"/>
    </xf>
    <xf numFmtId="9" fontId="35" fillId="9" borderId="0" xfId="0" applyNumberFormat="1" applyFont="1" applyFill="1" applyBorder="1" applyAlignment="1">
      <alignment vertical="center"/>
    </xf>
    <xf numFmtId="9" fontId="35" fillId="9" borderId="0" xfId="0" applyNumberFormat="1" applyFont="1" applyFill="1" applyBorder="1" applyAlignment="1">
      <alignment horizontal="center" vertical="center"/>
    </xf>
    <xf numFmtId="1" fontId="52" fillId="9" borderId="0" xfId="0" applyNumberFormat="1" applyFont="1" applyFill="1" applyBorder="1" applyAlignment="1">
      <alignment horizontal="left" vertical="center" wrapText="1"/>
    </xf>
    <xf numFmtId="0" fontId="23" fillId="8" borderId="4" xfId="0" applyFont="1" applyFill="1" applyBorder="1" applyAlignment="1">
      <alignment horizontal="center" vertical="center"/>
    </xf>
    <xf numFmtId="0" fontId="23" fillId="8" borderId="1" xfId="0" applyFont="1" applyFill="1" applyBorder="1" applyAlignment="1">
      <alignment horizontal="center" vertical="center"/>
    </xf>
    <xf numFmtId="0" fontId="8" fillId="12" borderId="2" xfId="0" applyFont="1" applyFill="1" applyBorder="1" applyAlignment="1" applyProtection="1">
      <alignment horizontal="left" vertical="center"/>
    </xf>
    <xf numFmtId="0" fontId="8" fillId="12" borderId="3" xfId="0" applyFont="1" applyFill="1" applyBorder="1" applyAlignment="1" applyProtection="1">
      <alignment horizontal="left" vertical="center"/>
    </xf>
    <xf numFmtId="0" fontId="1" fillId="19" borderId="1" xfId="0" applyFont="1" applyFill="1" applyBorder="1" applyAlignment="1" applyProtection="1">
      <alignment horizontal="center" vertical="center"/>
    </xf>
    <xf numFmtId="0" fontId="40" fillId="30" borderId="1" xfId="0" applyFont="1" applyFill="1" applyBorder="1" applyAlignment="1" applyProtection="1">
      <alignment horizontal="center" vertical="center"/>
    </xf>
    <xf numFmtId="0" fontId="40" fillId="30" borderId="4" xfId="0" applyFont="1" applyFill="1" applyBorder="1" applyAlignment="1" applyProtection="1">
      <alignment horizontal="center" vertical="center"/>
    </xf>
    <xf numFmtId="0" fontId="42" fillId="9" borderId="18" xfId="0" applyFont="1" applyFill="1" applyBorder="1" applyAlignment="1" applyProtection="1">
      <alignment horizontal="center" vertical="center" wrapText="1"/>
    </xf>
    <xf numFmtId="0" fontId="42" fillId="9" borderId="25" xfId="0" applyFont="1" applyFill="1" applyBorder="1" applyAlignment="1" applyProtection="1">
      <alignment horizontal="center" vertical="center" wrapText="1"/>
    </xf>
    <xf numFmtId="0" fontId="42" fillId="9" borderId="19" xfId="0" applyFont="1" applyFill="1" applyBorder="1" applyAlignment="1" applyProtection="1">
      <alignment horizontal="center" vertical="center" wrapText="1"/>
    </xf>
    <xf numFmtId="0" fontId="42" fillId="9" borderId="20" xfId="0" applyFont="1" applyFill="1" applyBorder="1" applyAlignment="1" applyProtection="1">
      <alignment horizontal="center" vertical="center" wrapText="1"/>
    </xf>
    <xf numFmtId="0" fontId="42" fillId="9" borderId="26" xfId="0" applyFont="1" applyFill="1" applyBorder="1" applyAlignment="1" applyProtection="1">
      <alignment horizontal="center" vertical="center" wrapText="1"/>
    </xf>
    <xf numFmtId="0" fontId="42" fillId="9" borderId="2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xf>
    <xf numFmtId="0" fontId="13" fillId="9" borderId="46" xfId="0" applyFont="1" applyFill="1" applyBorder="1" applyAlignment="1" applyProtection="1">
      <alignment horizontal="center" vertical="center"/>
    </xf>
    <xf numFmtId="0" fontId="13" fillId="9" borderId="47" xfId="0" applyFont="1" applyFill="1" applyBorder="1" applyAlignment="1" applyProtection="1">
      <alignment horizontal="center" vertical="center"/>
    </xf>
    <xf numFmtId="0" fontId="13" fillId="9" borderId="48" xfId="0" applyFont="1" applyFill="1" applyBorder="1" applyAlignment="1" applyProtection="1">
      <alignment horizontal="center" vertical="center"/>
    </xf>
    <xf numFmtId="0" fontId="1" fillId="29" borderId="2" xfId="0" applyFont="1" applyFill="1" applyBorder="1" applyAlignment="1" applyProtection="1">
      <alignment horizontal="center" vertical="center"/>
    </xf>
    <xf numFmtId="0" fontId="1" fillId="29" borderId="3" xfId="0" applyFont="1" applyFill="1" applyBorder="1" applyAlignment="1" applyProtection="1">
      <alignment horizontal="center" vertical="center"/>
    </xf>
    <xf numFmtId="0" fontId="19" fillId="30" borderId="1" xfId="0" applyFont="1" applyFill="1" applyBorder="1" applyAlignment="1" applyProtection="1">
      <alignment horizontal="center" vertical="center" textRotation="90"/>
    </xf>
    <xf numFmtId="0" fontId="12" fillId="5" borderId="1" xfId="0" applyFont="1" applyFill="1" applyBorder="1" applyAlignment="1" applyProtection="1">
      <alignment horizontal="center" vertical="center" textRotation="90"/>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0" fillId="1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3" fillId="8" borderId="2" xfId="0" applyFont="1" applyFill="1" applyBorder="1" applyAlignment="1" applyProtection="1">
      <alignment horizontal="right" vertical="center"/>
    </xf>
    <xf numFmtId="0" fontId="3" fillId="8" borderId="3" xfId="0" applyFont="1" applyFill="1" applyBorder="1" applyAlignment="1" applyProtection="1">
      <alignment horizontal="right" vertical="center"/>
    </xf>
    <xf numFmtId="0" fontId="3" fillId="13" borderId="2" xfId="0" applyFont="1" applyFill="1" applyBorder="1" applyAlignment="1" applyProtection="1">
      <alignment horizontal="right" vertical="center"/>
    </xf>
    <xf numFmtId="0" fontId="3" fillId="13" borderId="3" xfId="0" applyFont="1" applyFill="1" applyBorder="1" applyAlignment="1" applyProtection="1">
      <alignment horizontal="right" vertical="center"/>
    </xf>
    <xf numFmtId="0" fontId="1" fillId="19" borderId="2" xfId="0" applyFont="1" applyFill="1" applyBorder="1" applyAlignment="1" applyProtection="1">
      <alignment horizontal="left" vertical="center"/>
    </xf>
    <xf numFmtId="0" fontId="1" fillId="19" borderId="3" xfId="0" applyFont="1" applyFill="1" applyBorder="1" applyAlignment="1" applyProtection="1">
      <alignment horizontal="left" vertical="center"/>
    </xf>
    <xf numFmtId="0" fontId="13" fillId="9" borderId="32" xfId="0" applyFont="1" applyFill="1" applyBorder="1" applyAlignment="1" applyProtection="1">
      <alignment horizontal="center" vertical="center"/>
    </xf>
    <xf numFmtId="0" fontId="13" fillId="9" borderId="33" xfId="0" applyFont="1" applyFill="1" applyBorder="1" applyAlignment="1" applyProtection="1">
      <alignment horizontal="center" vertical="center"/>
    </xf>
    <xf numFmtId="0" fontId="13" fillId="9" borderId="34" xfId="0" applyFont="1" applyFill="1" applyBorder="1" applyAlignment="1" applyProtection="1">
      <alignment horizontal="center" vertical="center"/>
    </xf>
    <xf numFmtId="0" fontId="31" fillId="12" borderId="32" xfId="0" applyFont="1" applyFill="1" applyBorder="1" applyAlignment="1" applyProtection="1">
      <alignment horizontal="center" vertical="center" wrapText="1"/>
    </xf>
    <xf numFmtId="0" fontId="31" fillId="12" borderId="33" xfId="0" applyFont="1" applyFill="1" applyBorder="1" applyAlignment="1" applyProtection="1">
      <alignment horizontal="center" vertical="center" wrapText="1"/>
    </xf>
    <xf numFmtId="0" fontId="31" fillId="12" borderId="34" xfId="0" applyFont="1" applyFill="1" applyBorder="1" applyAlignment="1" applyProtection="1">
      <alignment horizontal="center" vertical="center" wrapText="1"/>
    </xf>
    <xf numFmtId="0" fontId="2" fillId="7" borderId="32" xfId="0" applyFont="1" applyFill="1" applyBorder="1" applyAlignment="1" applyProtection="1">
      <alignment horizontal="center" vertical="center"/>
    </xf>
    <xf numFmtId="0" fontId="1" fillId="7" borderId="33" xfId="0" applyFont="1" applyFill="1" applyBorder="1" applyAlignment="1" applyProtection="1">
      <alignment horizontal="center" vertical="center"/>
    </xf>
    <xf numFmtId="0" fontId="1" fillId="7" borderId="34" xfId="0" applyFont="1" applyFill="1" applyBorder="1" applyAlignment="1" applyProtection="1">
      <alignment horizontal="center" vertical="center"/>
    </xf>
    <xf numFmtId="0" fontId="0" fillId="14" borderId="6" xfId="0" applyFill="1" applyBorder="1" applyAlignment="1" applyProtection="1">
      <alignment horizontal="left" vertical="center"/>
      <protection locked="0"/>
    </xf>
    <xf numFmtId="0" fontId="0" fillId="14" borderId="1" xfId="0" applyFill="1" applyBorder="1" applyAlignment="1" applyProtection="1">
      <alignment horizontal="left" vertical="center"/>
      <protection locked="0"/>
    </xf>
    <xf numFmtId="0" fontId="1" fillId="2" borderId="4"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0" fillId="14" borderId="1" xfId="0" applyFill="1" applyBorder="1" applyAlignment="1" applyProtection="1">
      <alignment horizontal="left" vertical="center" wrapText="1"/>
    </xf>
    <xf numFmtId="0" fontId="0" fillId="14" borderId="1" xfId="0" applyFill="1" applyBorder="1" applyAlignment="1" applyProtection="1">
      <alignment horizontal="left" vertical="top" wrapText="1"/>
    </xf>
    <xf numFmtId="0" fontId="23" fillId="10" borderId="8" xfId="0" applyFont="1" applyFill="1" applyBorder="1" applyAlignment="1" applyProtection="1">
      <alignment horizontal="left" vertical="center" wrapText="1"/>
    </xf>
    <xf numFmtId="0" fontId="23" fillId="10" borderId="15" xfId="0" applyFont="1" applyFill="1" applyBorder="1" applyAlignment="1" applyProtection="1">
      <alignment horizontal="left" vertical="center" wrapText="1"/>
    </xf>
    <xf numFmtId="0" fontId="23" fillId="10" borderId="9" xfId="0" applyFont="1" applyFill="1" applyBorder="1" applyAlignment="1" applyProtection="1">
      <alignment horizontal="left" vertical="center" wrapText="1"/>
    </xf>
    <xf numFmtId="0" fontId="17" fillId="10" borderId="2" xfId="0" applyFont="1" applyFill="1" applyBorder="1" applyAlignment="1" applyProtection="1">
      <alignment horizontal="left" vertical="center" wrapText="1"/>
    </xf>
    <xf numFmtId="0" fontId="17" fillId="10" borderId="49" xfId="0" applyFont="1" applyFill="1" applyBorder="1" applyAlignment="1" applyProtection="1">
      <alignment horizontal="left" vertical="center" wrapText="1"/>
    </xf>
    <xf numFmtId="0" fontId="1" fillId="7" borderId="32" xfId="0" applyFont="1" applyFill="1" applyBorder="1" applyAlignment="1" applyProtection="1">
      <alignment horizontal="center" vertical="center"/>
    </xf>
    <xf numFmtId="0" fontId="17" fillId="10" borderId="7" xfId="0" applyFont="1" applyFill="1" applyBorder="1" applyAlignment="1" applyProtection="1">
      <alignment horizontal="left" vertical="center"/>
    </xf>
    <xf numFmtId="0" fontId="1" fillId="17" borderId="2" xfId="0" applyFont="1" applyFill="1" applyBorder="1" applyAlignment="1" applyProtection="1">
      <alignment horizontal="left" vertical="center"/>
    </xf>
    <xf numFmtId="0" fontId="1" fillId="17" borderId="7" xfId="0" applyFont="1" applyFill="1" applyBorder="1" applyAlignment="1" applyProtection="1">
      <alignment horizontal="left" vertical="center"/>
    </xf>
    <xf numFmtId="0" fontId="23" fillId="10" borderId="2" xfId="0" applyFont="1" applyFill="1" applyBorder="1" applyAlignment="1" applyProtection="1">
      <alignment horizontal="left" vertical="center" wrapText="1"/>
    </xf>
    <xf numFmtId="0" fontId="23" fillId="10" borderId="7" xfId="0" applyFont="1" applyFill="1" applyBorder="1" applyAlignment="1" applyProtection="1">
      <alignment horizontal="left" vertical="center" wrapText="1"/>
    </xf>
    <xf numFmtId="0" fontId="23" fillId="10" borderId="3" xfId="0" applyFont="1" applyFill="1" applyBorder="1" applyAlignment="1" applyProtection="1">
      <alignment horizontal="left" vertical="center" wrapText="1"/>
    </xf>
    <xf numFmtId="0" fontId="17" fillId="10" borderId="7" xfId="0" applyFont="1" applyFill="1" applyBorder="1" applyAlignment="1" applyProtection="1">
      <alignment horizontal="left" vertical="center" wrapText="1"/>
    </xf>
    <xf numFmtId="0" fontId="18" fillId="12" borderId="32" xfId="0" applyFont="1" applyFill="1" applyBorder="1" applyAlignment="1" applyProtection="1">
      <alignment horizontal="center" vertical="center"/>
    </xf>
    <xf numFmtId="0" fontId="18" fillId="12" borderId="33" xfId="0" applyFont="1" applyFill="1" applyBorder="1" applyAlignment="1" applyProtection="1">
      <alignment horizontal="center" vertical="center"/>
    </xf>
    <xf numFmtId="0" fontId="18" fillId="12" borderId="34" xfId="0" applyFont="1" applyFill="1" applyBorder="1" applyAlignment="1" applyProtection="1">
      <alignment horizontal="center" vertical="center"/>
    </xf>
    <xf numFmtId="0" fontId="20" fillId="12" borderId="18" xfId="0" applyFont="1" applyFill="1" applyBorder="1" applyAlignment="1" applyProtection="1">
      <alignment horizontal="center" vertical="center" wrapText="1"/>
    </xf>
    <xf numFmtId="0" fontId="20" fillId="12" borderId="19" xfId="0" applyFont="1" applyFill="1" applyBorder="1" applyAlignment="1" applyProtection="1">
      <alignment horizontal="center" vertical="center" wrapText="1"/>
    </xf>
    <xf numFmtId="0" fontId="20" fillId="12" borderId="24" xfId="0" applyFont="1" applyFill="1" applyBorder="1" applyAlignment="1" applyProtection="1">
      <alignment horizontal="center" vertical="center" wrapText="1"/>
    </xf>
    <xf numFmtId="0" fontId="20" fillId="12" borderId="27" xfId="0" applyFont="1" applyFill="1" applyBorder="1" applyAlignment="1" applyProtection="1">
      <alignment horizontal="center" vertical="center" wrapText="1"/>
    </xf>
    <xf numFmtId="0" fontId="20" fillId="12" borderId="20" xfId="0" applyFont="1" applyFill="1" applyBorder="1" applyAlignment="1" applyProtection="1">
      <alignment horizontal="center" vertical="center" wrapText="1"/>
    </xf>
    <xf numFmtId="0" fontId="20" fillId="12" borderId="21" xfId="0" applyFont="1" applyFill="1" applyBorder="1" applyAlignment="1" applyProtection="1">
      <alignment horizontal="center" vertical="center" wrapText="1"/>
    </xf>
    <xf numFmtId="0" fontId="4" fillId="9" borderId="0" xfId="0" applyFont="1" applyFill="1" applyBorder="1" applyAlignment="1" applyProtection="1">
      <alignment horizontal="left" vertical="center" wrapText="1"/>
    </xf>
    <xf numFmtId="2" fontId="12" fillId="11" borderId="32" xfId="0" applyNumberFormat="1" applyFont="1" applyFill="1" applyBorder="1" applyAlignment="1" applyProtection="1">
      <alignment horizontal="center" vertical="center"/>
    </xf>
    <xf numFmtId="2" fontId="12" fillId="11" borderId="34" xfId="0" applyNumberFormat="1" applyFont="1" applyFill="1" applyBorder="1" applyAlignment="1" applyProtection="1">
      <alignment horizontal="center" vertical="center"/>
    </xf>
    <xf numFmtId="2" fontId="37" fillId="0" borderId="40" xfId="0" applyNumberFormat="1" applyFont="1" applyFill="1" applyBorder="1" applyAlignment="1" applyProtection="1">
      <alignment horizontal="center" vertical="center"/>
      <protection locked="0"/>
    </xf>
    <xf numFmtId="2" fontId="37" fillId="0" borderId="41" xfId="0" applyNumberFormat="1" applyFont="1" applyFill="1" applyBorder="1" applyAlignment="1" applyProtection="1">
      <alignment horizontal="center" vertical="center"/>
      <protection locked="0"/>
    </xf>
    <xf numFmtId="0" fontId="12" fillId="9" borderId="17" xfId="0" applyFont="1" applyFill="1" applyBorder="1" applyAlignment="1" applyProtection="1">
      <alignment horizontal="center" vertical="center"/>
    </xf>
    <xf numFmtId="0" fontId="12" fillId="9" borderId="22" xfId="0" applyFont="1" applyFill="1" applyBorder="1" applyAlignment="1" applyProtection="1">
      <alignment horizontal="center" vertical="center"/>
    </xf>
    <xf numFmtId="0" fontId="12" fillId="9" borderId="23" xfId="0" applyFont="1" applyFill="1" applyBorder="1" applyAlignment="1" applyProtection="1">
      <alignment horizontal="center" vertical="center"/>
    </xf>
    <xf numFmtId="0" fontId="0" fillId="14" borderId="10" xfId="0" applyFill="1" applyBorder="1" applyAlignment="1" applyProtection="1">
      <alignment horizontal="left" vertical="top" wrapText="1"/>
      <protection locked="0"/>
    </xf>
    <xf numFmtId="0" fontId="0" fillId="14" borderId="0" xfId="0" applyFill="1" applyBorder="1" applyAlignment="1" applyProtection="1">
      <alignment horizontal="left" vertical="top" wrapText="1"/>
      <protection locked="0"/>
    </xf>
    <xf numFmtId="0" fontId="0" fillId="14" borderId="11" xfId="0" applyFill="1" applyBorder="1" applyAlignment="1" applyProtection="1">
      <alignment horizontal="left" vertical="top" wrapText="1"/>
      <protection locked="0"/>
    </xf>
    <xf numFmtId="0" fontId="0" fillId="14" borderId="12" xfId="0" applyFill="1" applyBorder="1" applyAlignment="1" applyProtection="1">
      <alignment horizontal="left" vertical="top" wrapText="1"/>
      <protection locked="0"/>
    </xf>
    <xf numFmtId="0" fontId="0" fillId="14" borderId="16" xfId="0" applyFill="1" applyBorder="1" applyAlignment="1" applyProtection="1">
      <alignment horizontal="left" vertical="top" wrapText="1"/>
      <protection locked="0"/>
    </xf>
    <xf numFmtId="0" fontId="0" fillId="14" borderId="13" xfId="0" applyFill="1" applyBorder="1" applyAlignment="1" applyProtection="1">
      <alignment horizontal="left" vertical="top" wrapText="1"/>
      <protection locked="0"/>
    </xf>
    <xf numFmtId="0" fontId="17" fillId="10" borderId="49" xfId="0" applyFont="1" applyFill="1" applyBorder="1" applyAlignment="1" applyProtection="1">
      <alignment horizontal="left" vertical="center"/>
    </xf>
    <xf numFmtId="164" fontId="19" fillId="7" borderId="32" xfId="0" applyNumberFormat="1" applyFont="1" applyFill="1" applyBorder="1" applyAlignment="1" applyProtection="1">
      <alignment horizontal="center" vertical="center"/>
    </xf>
    <xf numFmtId="164" fontId="19" fillId="7" borderId="33" xfId="0" applyNumberFormat="1" applyFont="1" applyFill="1" applyBorder="1" applyAlignment="1" applyProtection="1">
      <alignment horizontal="center" vertical="center"/>
    </xf>
    <xf numFmtId="164" fontId="19" fillId="7" borderId="34" xfId="0" applyNumberFormat="1" applyFont="1" applyFill="1" applyBorder="1" applyAlignment="1" applyProtection="1">
      <alignment horizontal="center" vertical="center"/>
    </xf>
    <xf numFmtId="0" fontId="18" fillId="12" borderId="18" xfId="0" applyFont="1" applyFill="1" applyBorder="1" applyAlignment="1" applyProtection="1">
      <alignment horizontal="center" vertical="center"/>
    </xf>
    <xf numFmtId="0" fontId="18" fillId="12" borderId="25" xfId="0" applyFont="1" applyFill="1" applyBorder="1" applyAlignment="1" applyProtection="1">
      <alignment horizontal="center" vertical="center"/>
    </xf>
    <xf numFmtId="0" fontId="18" fillId="12" borderId="19" xfId="0" applyFont="1" applyFill="1" applyBorder="1" applyAlignment="1" applyProtection="1">
      <alignment horizontal="center" vertical="center"/>
    </xf>
    <xf numFmtId="0" fontId="18" fillId="12" borderId="24" xfId="0" applyFont="1" applyFill="1" applyBorder="1" applyAlignment="1" applyProtection="1">
      <alignment horizontal="center" vertical="center"/>
    </xf>
    <xf numFmtId="0" fontId="18" fillId="12" borderId="0" xfId="0" applyFont="1" applyFill="1" applyBorder="1" applyAlignment="1" applyProtection="1">
      <alignment horizontal="center" vertical="center"/>
    </xf>
    <xf numFmtId="0" fontId="18" fillId="12" borderId="27" xfId="0" applyFont="1" applyFill="1" applyBorder="1" applyAlignment="1" applyProtection="1">
      <alignment horizontal="center" vertical="center"/>
    </xf>
    <xf numFmtId="0" fontId="18" fillId="12" borderId="20" xfId="0" applyFont="1" applyFill="1" applyBorder="1" applyAlignment="1" applyProtection="1">
      <alignment horizontal="center" vertical="center"/>
    </xf>
    <xf numFmtId="0" fontId="18" fillId="12" borderId="26" xfId="0" applyFont="1" applyFill="1" applyBorder="1" applyAlignment="1" applyProtection="1">
      <alignment horizontal="center" vertical="center"/>
    </xf>
    <xf numFmtId="0" fontId="18" fillId="12" borderId="21" xfId="0" applyFont="1" applyFill="1" applyBorder="1" applyAlignment="1" applyProtection="1">
      <alignment horizontal="center" vertical="center"/>
    </xf>
    <xf numFmtId="0" fontId="1" fillId="17" borderId="39" xfId="0" applyFont="1" applyFill="1" applyBorder="1" applyAlignment="1" applyProtection="1">
      <alignment horizontal="left" vertical="center"/>
    </xf>
    <xf numFmtId="0" fontId="1" fillId="17" borderId="28" xfId="0" applyFont="1" applyFill="1" applyBorder="1" applyAlignment="1" applyProtection="1">
      <alignment horizontal="left" vertical="center"/>
    </xf>
    <xf numFmtId="49" fontId="1" fillId="6" borderId="2" xfId="0" applyNumberFormat="1" applyFont="1" applyFill="1" applyBorder="1" applyAlignment="1" applyProtection="1">
      <alignment horizontal="center" vertical="center"/>
    </xf>
    <xf numFmtId="49" fontId="1" fillId="6" borderId="3" xfId="0" applyNumberFormat="1" applyFont="1" applyFill="1" applyBorder="1" applyAlignment="1" applyProtection="1">
      <alignment horizontal="center" vertical="center"/>
    </xf>
    <xf numFmtId="49" fontId="0" fillId="6" borderId="2" xfId="0" applyNumberFormat="1" applyFill="1" applyBorder="1" applyAlignment="1" applyProtection="1">
      <alignment horizontal="center" vertical="center"/>
    </xf>
    <xf numFmtId="49" fontId="0" fillId="6" borderId="3" xfId="0" applyNumberFormat="1" applyFill="1" applyBorder="1" applyAlignment="1" applyProtection="1">
      <alignment horizontal="center" vertical="center"/>
    </xf>
    <xf numFmtId="0" fontId="23" fillId="8" borderId="4" xfId="0" applyFont="1" applyFill="1" applyBorder="1" applyAlignment="1">
      <alignment horizontal="center" vertical="center"/>
    </xf>
    <xf numFmtId="0" fontId="23" fillId="8" borderId="5" xfId="0" applyFont="1" applyFill="1" applyBorder="1" applyAlignment="1">
      <alignment horizontal="center" vertical="center"/>
    </xf>
    <xf numFmtId="0" fontId="23" fillId="8" borderId="8" xfId="0" applyFont="1" applyFill="1" applyBorder="1" applyAlignment="1">
      <alignment horizontal="left" vertical="center" wrapText="1"/>
    </xf>
    <xf numFmtId="0" fontId="23" fillId="8" borderId="15" xfId="0" applyFont="1" applyFill="1" applyBorder="1" applyAlignment="1">
      <alignment horizontal="left" vertical="center" wrapText="1"/>
    </xf>
    <xf numFmtId="0" fontId="23" fillId="8" borderId="9" xfId="0" applyFont="1" applyFill="1" applyBorder="1" applyAlignment="1">
      <alignment horizontal="left" vertical="center" wrapText="1"/>
    </xf>
    <xf numFmtId="0" fontId="23" fillId="8" borderId="10" xfId="0" applyFont="1" applyFill="1" applyBorder="1" applyAlignment="1">
      <alignment horizontal="left" vertical="center" wrapText="1"/>
    </xf>
    <xf numFmtId="0" fontId="23" fillId="8" borderId="0" xfId="0" applyFont="1" applyFill="1" applyBorder="1" applyAlignment="1">
      <alignment horizontal="left" vertical="center" wrapText="1"/>
    </xf>
    <xf numFmtId="0" fontId="23" fillId="8" borderId="1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1" fillId="27" borderId="2" xfId="0" applyFont="1" applyFill="1" applyBorder="1" applyAlignment="1">
      <alignment horizontal="left" vertical="center"/>
    </xf>
    <xf numFmtId="0" fontId="1" fillId="27" borderId="7" xfId="0" applyFont="1" applyFill="1" applyBorder="1" applyAlignment="1">
      <alignment horizontal="left" vertical="center"/>
    </xf>
    <xf numFmtId="0" fontId="4" fillId="9" borderId="0" xfId="0" applyFont="1" applyFill="1" applyBorder="1" applyAlignment="1">
      <alignment horizontal="left" vertical="center" wrapText="1"/>
    </xf>
    <xf numFmtId="0" fontId="1" fillId="7" borderId="32"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164" fontId="19" fillId="7" borderId="32" xfId="0" applyNumberFormat="1" applyFont="1" applyFill="1" applyBorder="1" applyAlignment="1">
      <alignment horizontal="center" vertical="center"/>
    </xf>
    <xf numFmtId="164" fontId="19" fillId="7" borderId="33" xfId="0" applyNumberFormat="1" applyFont="1" applyFill="1" applyBorder="1" applyAlignment="1">
      <alignment horizontal="center" vertical="center"/>
    </xf>
    <xf numFmtId="164" fontId="19" fillId="7" borderId="34" xfId="0" applyNumberFormat="1" applyFont="1" applyFill="1" applyBorder="1" applyAlignment="1">
      <alignment horizontal="center" vertical="center"/>
    </xf>
    <xf numFmtId="2" fontId="12" fillId="11" borderId="32" xfId="0" applyNumberFormat="1" applyFont="1" applyFill="1" applyBorder="1" applyAlignment="1">
      <alignment horizontal="center" vertical="center"/>
    </xf>
    <xf numFmtId="2" fontId="12" fillId="11" borderId="34" xfId="0" applyNumberFormat="1" applyFont="1" applyFill="1" applyBorder="1" applyAlignment="1">
      <alignment horizontal="center" vertical="center"/>
    </xf>
    <xf numFmtId="0" fontId="12" fillId="9" borderId="17"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2" fontId="37" fillId="0" borderId="42" xfId="0" applyNumberFormat="1" applyFont="1" applyFill="1" applyBorder="1" applyAlignment="1" applyProtection="1">
      <alignment horizontal="center" vertical="center"/>
      <protection locked="0"/>
    </xf>
    <xf numFmtId="2" fontId="37" fillId="0" borderId="43" xfId="0" applyNumberFormat="1" applyFont="1" applyFill="1" applyBorder="1" applyAlignment="1" applyProtection="1">
      <alignment horizontal="center" vertical="center"/>
      <protection locked="0"/>
    </xf>
    <xf numFmtId="0" fontId="23" fillId="8" borderId="1" xfId="0" applyFont="1" applyFill="1" applyBorder="1" applyAlignment="1">
      <alignment horizontal="center" vertical="center"/>
    </xf>
    <xf numFmtId="0" fontId="38" fillId="10" borderId="2" xfId="0" applyFont="1" applyFill="1" applyBorder="1" applyAlignment="1">
      <alignment horizontal="left" vertical="center"/>
    </xf>
    <xf numFmtId="0" fontId="38" fillId="10" borderId="7" xfId="0" applyFont="1" applyFill="1" applyBorder="1" applyAlignment="1">
      <alignment horizontal="left" vertical="center"/>
    </xf>
    <xf numFmtId="0" fontId="38" fillId="10" borderId="3" xfId="0" applyFont="1" applyFill="1" applyBorder="1" applyAlignment="1">
      <alignment horizontal="left" vertical="center"/>
    </xf>
    <xf numFmtId="0" fontId="34" fillId="10" borderId="2" xfId="0" applyFont="1" applyFill="1" applyBorder="1" applyAlignment="1">
      <alignment horizontal="left" vertical="center" wrapText="1"/>
    </xf>
    <xf numFmtId="0" fontId="34" fillId="10" borderId="7"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23" fillId="8" borderId="7"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17" fillId="8" borderId="3" xfId="0" applyFont="1" applyFill="1" applyBorder="1" applyAlignment="1">
      <alignment horizontal="left" vertical="center" wrapText="1"/>
    </xf>
    <xf numFmtId="0" fontId="25" fillId="13" borderId="18" xfId="0" applyFont="1" applyFill="1" applyBorder="1" applyAlignment="1">
      <alignment horizontal="center" vertical="center"/>
    </xf>
    <xf numFmtId="0" fontId="25" fillId="13" borderId="19" xfId="0" applyFont="1" applyFill="1" applyBorder="1" applyAlignment="1">
      <alignment horizontal="center" vertical="center"/>
    </xf>
    <xf numFmtId="0" fontId="25" fillId="13" borderId="24" xfId="0" applyFont="1" applyFill="1" applyBorder="1" applyAlignment="1">
      <alignment horizontal="center" vertical="center"/>
    </xf>
    <xf numFmtId="0" fontId="25" fillId="13" borderId="27" xfId="0" applyFont="1" applyFill="1" applyBorder="1" applyAlignment="1">
      <alignment horizontal="center" vertical="center"/>
    </xf>
    <xf numFmtId="0" fontId="25" fillId="13" borderId="20" xfId="0" applyFont="1" applyFill="1" applyBorder="1" applyAlignment="1">
      <alignment horizontal="center" vertical="center"/>
    </xf>
    <xf numFmtId="0" fontId="25" fillId="13" borderId="21" xfId="0" applyFont="1" applyFill="1" applyBorder="1" applyAlignment="1">
      <alignment horizontal="center" vertical="center"/>
    </xf>
    <xf numFmtId="0" fontId="23" fillId="8" borderId="12"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8" borderId="13" xfId="0" applyFont="1" applyFill="1" applyBorder="1" applyAlignment="1">
      <alignment horizontal="left" vertical="center" wrapText="1"/>
    </xf>
    <xf numFmtId="0" fontId="23" fillId="8" borderId="6" xfId="0" applyFont="1" applyFill="1" applyBorder="1" applyAlignment="1">
      <alignment horizontal="center" vertical="center"/>
    </xf>
    <xf numFmtId="0" fontId="25" fillId="13" borderId="32" xfId="0" applyFont="1" applyFill="1" applyBorder="1" applyAlignment="1">
      <alignment horizontal="center" vertical="center"/>
    </xf>
    <xf numFmtId="0" fontId="25" fillId="13" borderId="33" xfId="0" applyFont="1" applyFill="1" applyBorder="1" applyAlignment="1">
      <alignment horizontal="center" vertical="center"/>
    </xf>
    <xf numFmtId="0" fontId="25" fillId="13" borderId="34" xfId="0" applyFont="1" applyFill="1" applyBorder="1" applyAlignment="1">
      <alignment horizontal="center" vertical="center"/>
    </xf>
    <xf numFmtId="0" fontId="26" fillId="13" borderId="18" xfId="0" applyFont="1" applyFill="1" applyBorder="1" applyAlignment="1">
      <alignment horizontal="center" vertical="center" wrapText="1"/>
    </xf>
    <xf numFmtId="0" fontId="26" fillId="13" borderId="19" xfId="0" applyFont="1" applyFill="1" applyBorder="1" applyAlignment="1">
      <alignment horizontal="center" vertical="center" wrapText="1"/>
    </xf>
    <xf numFmtId="0" fontId="26" fillId="13" borderId="24" xfId="0" applyFont="1" applyFill="1" applyBorder="1" applyAlignment="1">
      <alignment horizontal="center" vertical="center" wrapText="1"/>
    </xf>
    <xf numFmtId="0" fontId="26" fillId="13" borderId="27" xfId="0" applyFont="1" applyFill="1" applyBorder="1" applyAlignment="1">
      <alignment horizontal="center" vertical="center" wrapText="1"/>
    </xf>
    <xf numFmtId="0" fontId="26" fillId="13" borderId="20" xfId="0" applyFont="1" applyFill="1" applyBorder="1" applyAlignment="1">
      <alignment horizontal="center" vertical="center" wrapText="1"/>
    </xf>
    <xf numFmtId="0" fontId="26" fillId="13" borderId="21" xfId="0" applyFont="1" applyFill="1" applyBorder="1" applyAlignment="1">
      <alignment horizontal="center" vertical="center" wrapText="1"/>
    </xf>
    <xf numFmtId="49" fontId="0" fillId="6" borderId="2" xfId="0" applyNumberFormat="1" applyFill="1" applyBorder="1" applyAlignment="1">
      <alignment horizontal="center" vertical="center"/>
    </xf>
    <xf numFmtId="49" fontId="0" fillId="6" borderId="3" xfId="0" applyNumberForma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49" fontId="1" fillId="6" borderId="2"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0" fontId="25" fillId="13" borderId="25" xfId="0" applyFont="1" applyFill="1" applyBorder="1" applyAlignment="1">
      <alignment horizontal="center" vertical="center"/>
    </xf>
    <xf numFmtId="0" fontId="25" fillId="13" borderId="0" xfId="0" applyFont="1" applyFill="1" applyBorder="1" applyAlignment="1">
      <alignment horizontal="center" vertical="center"/>
    </xf>
    <xf numFmtId="0" fontId="25" fillId="13" borderId="26" xfId="0" applyFont="1" applyFill="1" applyBorder="1" applyAlignment="1">
      <alignment horizontal="center" vertical="center"/>
    </xf>
    <xf numFmtId="0" fontId="1" fillId="27" borderId="39" xfId="0" applyFont="1" applyFill="1" applyBorder="1" applyAlignment="1">
      <alignment horizontal="left" vertical="center"/>
    </xf>
    <xf numFmtId="0" fontId="1" fillId="27" borderId="28" xfId="0" applyFont="1" applyFill="1" applyBorder="1" applyAlignment="1">
      <alignment horizontal="left" vertical="center"/>
    </xf>
    <xf numFmtId="0" fontId="30" fillId="13" borderId="32" xfId="0" applyFont="1" applyFill="1" applyBorder="1" applyAlignment="1">
      <alignment horizontal="center" vertical="center" wrapText="1"/>
    </xf>
    <xf numFmtId="0" fontId="30" fillId="13" borderId="33" xfId="0" applyFont="1" applyFill="1" applyBorder="1" applyAlignment="1">
      <alignment horizontal="center" vertical="center" wrapText="1"/>
    </xf>
    <xf numFmtId="0" fontId="30" fillId="13" borderId="34" xfId="0" applyFont="1" applyFill="1" applyBorder="1" applyAlignment="1">
      <alignment horizontal="center" vertical="center" wrapText="1"/>
    </xf>
    <xf numFmtId="0" fontId="13" fillId="9" borderId="32" xfId="0" applyFont="1" applyFill="1" applyBorder="1" applyAlignment="1">
      <alignment horizontal="center" vertical="center"/>
    </xf>
    <xf numFmtId="0" fontId="13" fillId="9" borderId="33" xfId="0" applyFont="1" applyFill="1" applyBorder="1" applyAlignment="1">
      <alignment horizontal="center" vertical="center"/>
    </xf>
    <xf numFmtId="0" fontId="13" fillId="9" borderId="34" xfId="0" applyFont="1" applyFill="1" applyBorder="1" applyAlignment="1">
      <alignment horizontal="center" vertical="center"/>
    </xf>
    <xf numFmtId="0" fontId="6" fillId="5" borderId="1" xfId="0" applyFont="1" applyFill="1" applyBorder="1" applyAlignment="1">
      <alignment horizontal="center" vertical="center"/>
    </xf>
    <xf numFmtId="0" fontId="0" fillId="14" borderId="1" xfId="0"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0" fillId="14" borderId="1" xfId="0" applyFill="1" applyBorder="1" applyAlignment="1" applyProtection="1">
      <alignment horizontal="left" vertical="top" wrapText="1"/>
      <protection locked="0"/>
    </xf>
    <xf numFmtId="0" fontId="30" fillId="8" borderId="32" xfId="0" applyFont="1" applyFill="1" applyBorder="1" applyAlignment="1">
      <alignment horizontal="center" vertical="center" wrapText="1"/>
    </xf>
    <xf numFmtId="0" fontId="30" fillId="8" borderId="33" xfId="0" applyFont="1" applyFill="1" applyBorder="1" applyAlignment="1">
      <alignment horizontal="center" vertical="center" wrapText="1"/>
    </xf>
    <xf numFmtId="0" fontId="30" fillId="8" borderId="34" xfId="0" applyFont="1" applyFill="1" applyBorder="1" applyAlignment="1">
      <alignment horizontal="center" vertical="center" wrapText="1"/>
    </xf>
    <xf numFmtId="0" fontId="38" fillId="10" borderId="2" xfId="0" applyFont="1" applyFill="1" applyBorder="1" applyAlignment="1" applyProtection="1">
      <alignment horizontal="left" vertical="center"/>
    </xf>
    <xf numFmtId="0" fontId="38" fillId="10" borderId="7" xfId="0" applyFont="1" applyFill="1" applyBorder="1" applyAlignment="1" applyProtection="1">
      <alignment horizontal="left" vertical="center"/>
    </xf>
    <xf numFmtId="0" fontId="38" fillId="10" borderId="3" xfId="0" applyFont="1" applyFill="1" applyBorder="1" applyAlignment="1" applyProtection="1">
      <alignment horizontal="left" vertical="center"/>
    </xf>
    <xf numFmtId="0" fontId="34" fillId="10" borderId="2" xfId="0" applyFont="1" applyFill="1" applyBorder="1" applyAlignment="1" applyProtection="1">
      <alignment horizontal="left" vertical="center" wrapText="1"/>
    </xf>
    <xf numFmtId="0" fontId="34" fillId="10" borderId="7" xfId="0" applyFont="1" applyFill="1" applyBorder="1" applyAlignment="1" applyProtection="1">
      <alignment horizontal="left" vertical="center" wrapText="1"/>
    </xf>
    <xf numFmtId="2" fontId="37" fillId="0" borderId="44" xfId="0" applyNumberFormat="1" applyFont="1" applyFill="1" applyBorder="1" applyAlignment="1" applyProtection="1">
      <alignment horizontal="center" vertical="center"/>
      <protection locked="0"/>
    </xf>
    <xf numFmtId="2" fontId="37" fillId="0" borderId="45" xfId="0" applyNumberFormat="1" applyFont="1" applyFill="1" applyBorder="1" applyAlignment="1" applyProtection="1">
      <alignment horizontal="center" vertical="center"/>
      <protection locked="0"/>
    </xf>
    <xf numFmtId="0" fontId="23" fillId="3" borderId="8" xfId="0" applyFont="1" applyFill="1" applyBorder="1" applyAlignment="1" applyProtection="1">
      <alignment horizontal="left" vertical="center" wrapText="1"/>
    </xf>
    <xf numFmtId="0" fontId="23" fillId="3" borderId="15" xfId="0" applyFont="1" applyFill="1" applyBorder="1" applyAlignment="1" applyProtection="1">
      <alignment horizontal="left" vertical="center" wrapText="1"/>
    </xf>
    <xf numFmtId="0" fontId="23" fillId="3" borderId="9" xfId="0" applyFont="1" applyFill="1" applyBorder="1" applyAlignment="1" applyProtection="1">
      <alignment horizontal="left" vertical="center" wrapText="1"/>
    </xf>
    <xf numFmtId="0" fontId="34" fillId="3" borderId="2" xfId="0" applyFont="1" applyFill="1" applyBorder="1" applyAlignment="1" applyProtection="1">
      <alignment horizontal="left" vertical="center" wrapText="1"/>
    </xf>
    <xf numFmtId="0" fontId="34" fillId="3" borderId="7" xfId="0" applyFont="1" applyFill="1" applyBorder="1" applyAlignment="1" applyProtection="1">
      <alignment horizontal="left" vertical="center" wrapText="1"/>
    </xf>
    <xf numFmtId="0" fontId="1" fillId="28" borderId="2" xfId="0" applyFont="1" applyFill="1" applyBorder="1" applyAlignment="1" applyProtection="1">
      <alignment horizontal="left" vertical="center"/>
    </xf>
    <xf numFmtId="0" fontId="1" fillId="28" borderId="7" xfId="0" applyFont="1" applyFill="1" applyBorder="1" applyAlignment="1" applyProtection="1">
      <alignment horizontal="left" vertical="center"/>
    </xf>
    <xf numFmtId="0" fontId="1" fillId="28" borderId="39" xfId="0" applyFont="1" applyFill="1" applyBorder="1" applyAlignment="1" applyProtection="1">
      <alignment horizontal="left" vertical="center"/>
    </xf>
    <xf numFmtId="0" fontId="1" fillId="28" borderId="28" xfId="0" applyFont="1" applyFill="1" applyBorder="1" applyAlignment="1" applyProtection="1">
      <alignment horizontal="left" vertical="center"/>
    </xf>
    <xf numFmtId="0" fontId="17" fillId="3" borderId="2"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8" fillId="4" borderId="18" xfId="0" applyFont="1" applyFill="1" applyBorder="1" applyAlignment="1" applyProtection="1">
      <alignment horizontal="center" vertical="center"/>
    </xf>
    <xf numFmtId="0" fontId="18" fillId="4" borderId="19" xfId="0" applyFont="1" applyFill="1" applyBorder="1" applyAlignment="1" applyProtection="1">
      <alignment horizontal="center" vertical="center"/>
    </xf>
    <xf numFmtId="0" fontId="18" fillId="4" borderId="24" xfId="0" applyFont="1" applyFill="1" applyBorder="1" applyAlignment="1" applyProtection="1">
      <alignment horizontal="center" vertical="center"/>
    </xf>
    <xf numFmtId="0" fontId="18" fillId="4" borderId="27" xfId="0" applyFont="1" applyFill="1" applyBorder="1" applyAlignment="1" applyProtection="1">
      <alignment horizontal="center" vertical="center"/>
    </xf>
    <xf numFmtId="0" fontId="18" fillId="4" borderId="20" xfId="0" applyFont="1" applyFill="1" applyBorder="1" applyAlignment="1" applyProtection="1">
      <alignment horizontal="center" vertical="center"/>
    </xf>
    <xf numFmtId="0" fontId="18" fillId="4" borderId="21" xfId="0" applyFont="1" applyFill="1" applyBorder="1" applyAlignment="1" applyProtection="1">
      <alignment horizontal="center" vertical="center"/>
    </xf>
    <xf numFmtId="0" fontId="18" fillId="4" borderId="32" xfId="0" applyFont="1" applyFill="1" applyBorder="1" applyAlignment="1" applyProtection="1">
      <alignment horizontal="center" vertical="center"/>
    </xf>
    <xf numFmtId="0" fontId="18" fillId="4" borderId="33" xfId="0" applyFont="1" applyFill="1" applyBorder="1" applyAlignment="1" applyProtection="1">
      <alignment horizontal="center" vertical="center"/>
    </xf>
    <xf numFmtId="0" fontId="18" fillId="4" borderId="34" xfId="0" applyFont="1" applyFill="1" applyBorder="1" applyAlignment="1" applyProtection="1">
      <alignment horizontal="center" vertical="center"/>
    </xf>
    <xf numFmtId="0" fontId="18" fillId="4" borderId="25"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7" fillId="3" borderId="8" xfId="0" applyFont="1" applyFill="1" applyBorder="1" applyAlignment="1" applyProtection="1">
      <alignment horizontal="center" vertical="center" wrapText="1"/>
    </xf>
    <xf numFmtId="0" fontId="17" fillId="3" borderId="53"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52" xfId="0"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31" fillId="4" borderId="32" xfId="0" applyFont="1" applyFill="1" applyBorder="1" applyAlignment="1" applyProtection="1">
      <alignment horizontal="center" vertical="center" wrapText="1"/>
    </xf>
    <xf numFmtId="0" fontId="31" fillId="4" borderId="33" xfId="0" applyFont="1" applyFill="1" applyBorder="1" applyAlignment="1" applyProtection="1">
      <alignment horizontal="center" vertical="center" wrapText="1"/>
    </xf>
    <xf numFmtId="0" fontId="31" fillId="4" borderId="34"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xf>
    <xf numFmtId="0" fontId="20" fillId="4" borderId="19" xfId="0" applyFont="1" applyFill="1" applyBorder="1" applyAlignment="1" applyProtection="1">
      <alignment horizontal="center" vertical="center" wrapText="1"/>
    </xf>
    <xf numFmtId="0" fontId="20" fillId="4" borderId="24" xfId="0" applyFont="1" applyFill="1" applyBorder="1" applyAlignment="1" applyProtection="1">
      <alignment horizontal="center" vertical="center" wrapText="1"/>
    </xf>
    <xf numFmtId="0" fontId="20" fillId="4" borderId="27"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20" fillId="4" borderId="21" xfId="0" applyFont="1" applyFill="1" applyBorder="1" applyAlignment="1" applyProtection="1">
      <alignment horizontal="center" vertical="center" wrapText="1"/>
    </xf>
  </cellXfs>
  <cellStyles count="13">
    <cellStyle name="40 % - Accent3 2" xfId="5"/>
    <cellStyle name="40 % - Accent6 2" xfId="6"/>
    <cellStyle name="60 % - Accent1 2" xfId="7"/>
    <cellStyle name="60 % - Accent2 2" xfId="8"/>
    <cellStyle name="60 % - Accent6 2" xfId="9"/>
    <cellStyle name="Milliers" xfId="11" builtinId="3"/>
    <cellStyle name="Normal" xfId="0" builtinId="0"/>
    <cellStyle name="Normal 2" xfId="1"/>
    <cellStyle name="Normal 3" xfId="3"/>
    <cellStyle name="Normal 4" xfId="2"/>
    <cellStyle name="Pourcentage" xfId="12" builtinId="5"/>
    <cellStyle name="Pourcentage 2" xfId="4"/>
    <cellStyle name="Pourcentage 3" xfId="10"/>
  </cellStyles>
  <dxfs count="43">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9999"/>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999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
      <fill>
        <patternFill>
          <bgColor rgb="FFC00000"/>
        </patternFill>
      </fill>
    </dxf>
    <dxf>
      <fill>
        <patternFill>
          <bgColor rgb="FFFF9999"/>
        </patternFill>
      </fill>
    </dxf>
    <dxf>
      <fill>
        <patternFill>
          <bgColor rgb="FFFFA3A3"/>
        </patternFill>
      </fill>
    </dxf>
    <dxf>
      <fill>
        <patternFill>
          <bgColor rgb="FFC00000"/>
        </patternFill>
      </fill>
    </dxf>
    <dxf>
      <fill>
        <patternFill>
          <bgColor theme="9"/>
        </patternFill>
      </fill>
    </dxf>
  </dxfs>
  <tableStyles count="0" defaultTableStyle="TableStyleMedium2" defaultPivotStyle="PivotStyleLight16"/>
  <colors>
    <mruColors>
      <color rgb="FFFF9999"/>
      <color rgb="FFEAC1FF"/>
      <color rgb="FFFFA3A3"/>
      <color rgb="FFFF6D6D"/>
      <color rgb="FFFFFF99"/>
      <color rgb="FFC58BFF"/>
      <color rgb="FFFF7D7D"/>
      <color rgb="FFF3A671"/>
      <color rgb="FFFFFFCC"/>
      <color rgb="FFFFA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EP2 A1'!A1"/><Relationship Id="rId2" Type="http://schemas.openxmlformats.org/officeDocument/2006/relationships/hyperlink" Target="#'EP3'!A1"/><Relationship Id="rId1" Type="http://schemas.openxmlformats.org/officeDocument/2006/relationships/hyperlink" Target="#'EP1'!A1"/><Relationship Id="rId6" Type="http://schemas.openxmlformats.org/officeDocument/2006/relationships/image" Target="../media/image1.png"/><Relationship Id="rId5" Type="http://schemas.openxmlformats.org/officeDocument/2006/relationships/hyperlink" Target="#'EP2 A'!A1"/><Relationship Id="rId4" Type="http://schemas.openxmlformats.org/officeDocument/2006/relationships/hyperlink" Target="#'EP2 A2'!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Evalu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hyperlink" Target="#Evaluation!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hyperlink" Target="#Evalu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hyperlink" Target="#Evaluation!A1"/></Relationships>
</file>

<file path=xl/drawings/drawing1.xml><?xml version="1.0" encoding="utf-8"?>
<xdr:wsDr xmlns:xdr="http://schemas.openxmlformats.org/drawingml/2006/spreadsheetDrawing" xmlns:a="http://schemas.openxmlformats.org/drawingml/2006/main">
  <xdr:twoCellAnchor>
    <xdr:from>
      <xdr:col>3</xdr:col>
      <xdr:colOff>7879</xdr:colOff>
      <xdr:row>20</xdr:row>
      <xdr:rowOff>215352</xdr:rowOff>
    </xdr:from>
    <xdr:to>
      <xdr:col>6</xdr:col>
      <xdr:colOff>504594</xdr:colOff>
      <xdr:row>22</xdr:row>
      <xdr:rowOff>149092</xdr:rowOff>
    </xdr:to>
    <xdr:sp macro="" textlink="">
      <xdr:nvSpPr>
        <xdr:cNvPr id="5" name="Rectangle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1010075" y="6129135"/>
          <a:ext cx="4306715" cy="463827"/>
        </a:xfrm>
        <a:prstGeom prst="rect">
          <a:avLst/>
        </a:prstGeom>
        <a:solidFill>
          <a:schemeClr val="accent6">
            <a:lumMod val="7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chemeClr val="bg1"/>
              </a:solidFill>
            </a:rPr>
            <a:t>EP1 - Étude et préparation d’une intervention</a:t>
          </a:r>
        </a:p>
      </xdr:txBody>
    </xdr:sp>
    <xdr:clientData/>
  </xdr:twoCellAnchor>
  <xdr:twoCellAnchor>
    <xdr:from>
      <xdr:col>3</xdr:col>
      <xdr:colOff>8277</xdr:colOff>
      <xdr:row>26</xdr:row>
      <xdr:rowOff>6</xdr:rowOff>
    </xdr:from>
    <xdr:to>
      <xdr:col>6</xdr:col>
      <xdr:colOff>504788</xdr:colOff>
      <xdr:row>27</xdr:row>
      <xdr:rowOff>240192</xdr:rowOff>
    </xdr:to>
    <xdr:sp macro="" textlink="">
      <xdr:nvSpPr>
        <xdr:cNvPr id="10" name="Rectangle 9">
          <a:hlinkClick xmlns:r="http://schemas.openxmlformats.org/officeDocument/2006/relationships" r:id="rId2"/>
          <a:extLst>
            <a:ext uri="{FF2B5EF4-FFF2-40B4-BE49-F238E27FC236}">
              <a16:creationId xmlns:a16="http://schemas.microsoft.com/office/drawing/2014/main" xmlns="" id="{00000000-0008-0000-0000-00000A000000}"/>
            </a:ext>
          </a:extLst>
        </xdr:cNvPr>
        <xdr:cNvSpPr/>
      </xdr:nvSpPr>
      <xdr:spPr>
        <a:xfrm>
          <a:off x="1010473" y="7504049"/>
          <a:ext cx="4306511" cy="505230"/>
        </a:xfrm>
        <a:prstGeom prst="rect">
          <a:avLst/>
        </a:prstGeom>
        <a:solidFill>
          <a:schemeClr val="accent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chemeClr val="bg1"/>
              </a:solidFill>
            </a:rPr>
            <a:t>EP3 - Réalisation de travaux spécifiques</a:t>
          </a:r>
        </a:p>
      </xdr:txBody>
    </xdr:sp>
    <xdr:clientData/>
  </xdr:twoCellAnchor>
  <xdr:twoCellAnchor>
    <xdr:from>
      <xdr:col>3</xdr:col>
      <xdr:colOff>8281</xdr:colOff>
      <xdr:row>23</xdr:row>
      <xdr:rowOff>91120</xdr:rowOff>
    </xdr:from>
    <xdr:to>
      <xdr:col>6</xdr:col>
      <xdr:colOff>505246</xdr:colOff>
      <xdr:row>25</xdr:row>
      <xdr:rowOff>66263</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xmlns="" id="{00000000-0008-0000-0000-00000B000000}"/>
            </a:ext>
          </a:extLst>
        </xdr:cNvPr>
        <xdr:cNvSpPr/>
      </xdr:nvSpPr>
      <xdr:spPr>
        <a:xfrm>
          <a:off x="1010477" y="6800033"/>
          <a:ext cx="4306965" cy="505230"/>
        </a:xfrm>
        <a:prstGeom prst="rect">
          <a:avLst/>
        </a:prstGeom>
        <a:solidFill>
          <a:schemeClr val="accent2">
            <a:lumMod val="60000"/>
            <a:lumOff val="4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A1 - Réalisation et contrôle de travaux courants</a:t>
          </a:r>
        </a:p>
        <a:p>
          <a:pPr algn="ctr"/>
          <a:r>
            <a:rPr lang="fr-FR" sz="1300" b="1">
              <a:solidFill>
                <a:sysClr val="windowText" lastClr="000000"/>
              </a:solidFill>
            </a:rPr>
            <a:t>(en centre)</a:t>
          </a:r>
        </a:p>
      </xdr:txBody>
    </xdr:sp>
    <xdr:clientData/>
  </xdr:twoCellAnchor>
  <xdr:twoCellAnchor>
    <xdr:from>
      <xdr:col>6</xdr:col>
      <xdr:colOff>653919</xdr:colOff>
      <xdr:row>23</xdr:row>
      <xdr:rowOff>91118</xdr:rowOff>
    </xdr:from>
    <xdr:to>
      <xdr:col>12</xdr:col>
      <xdr:colOff>2</xdr:colOff>
      <xdr:row>25</xdr:row>
      <xdr:rowOff>66261</xdr:rowOff>
    </xdr:to>
    <xdr:sp macro="" textlink="">
      <xdr:nvSpPr>
        <xdr:cNvPr id="12" name="Rectangle 11">
          <a:hlinkClick xmlns:r="http://schemas.openxmlformats.org/officeDocument/2006/relationships" r:id="rId4"/>
          <a:extLst>
            <a:ext uri="{FF2B5EF4-FFF2-40B4-BE49-F238E27FC236}">
              <a16:creationId xmlns:a16="http://schemas.microsoft.com/office/drawing/2014/main" xmlns="" id="{00000000-0008-0000-0000-00000C000000}"/>
            </a:ext>
          </a:extLst>
        </xdr:cNvPr>
        <xdr:cNvSpPr/>
      </xdr:nvSpPr>
      <xdr:spPr>
        <a:xfrm>
          <a:off x="5466115" y="6800031"/>
          <a:ext cx="4315648" cy="505230"/>
        </a:xfrm>
        <a:prstGeom prst="rect">
          <a:avLst/>
        </a:prstGeom>
        <a:solidFill>
          <a:schemeClr val="accent2">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A2 - Réalisation et contrôle de travaux courants</a:t>
          </a:r>
        </a:p>
        <a:p>
          <a:pPr algn="ctr"/>
          <a:r>
            <a:rPr lang="fr-FR" sz="1300" b="1">
              <a:solidFill>
                <a:sysClr val="windowText" lastClr="000000"/>
              </a:solidFill>
            </a:rPr>
            <a:t>(en entreprise)</a:t>
          </a:r>
        </a:p>
      </xdr:txBody>
    </xdr:sp>
    <xdr:clientData/>
  </xdr:twoCellAnchor>
  <xdr:twoCellAnchor>
    <xdr:from>
      <xdr:col>6</xdr:col>
      <xdr:colOff>654320</xdr:colOff>
      <xdr:row>20</xdr:row>
      <xdr:rowOff>215350</xdr:rowOff>
    </xdr:from>
    <xdr:to>
      <xdr:col>11</xdr:col>
      <xdr:colOff>1151035</xdr:colOff>
      <xdr:row>22</xdr:row>
      <xdr:rowOff>149088</xdr:rowOff>
    </xdr:to>
    <xdr:sp macro="" textlink="">
      <xdr:nvSpPr>
        <xdr:cNvPr id="7" name="Rectangle 6">
          <a:hlinkClick xmlns:r="http://schemas.openxmlformats.org/officeDocument/2006/relationships" r:id="rId5"/>
          <a:extLst>
            <a:ext uri="{FF2B5EF4-FFF2-40B4-BE49-F238E27FC236}">
              <a16:creationId xmlns:a16="http://schemas.microsoft.com/office/drawing/2014/main" xmlns="" id="{00000000-0008-0000-0000-000007000000}"/>
            </a:ext>
          </a:extLst>
        </xdr:cNvPr>
        <xdr:cNvSpPr/>
      </xdr:nvSpPr>
      <xdr:spPr>
        <a:xfrm>
          <a:off x="5466516" y="6129133"/>
          <a:ext cx="4306715" cy="463825"/>
        </a:xfrm>
        <a:prstGeom prst="rect">
          <a:avLst/>
        </a:prstGeom>
        <a:solidFill>
          <a:schemeClr val="accent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300" b="1">
              <a:solidFill>
                <a:sysClr val="windowText" lastClr="000000"/>
              </a:solidFill>
            </a:rPr>
            <a:t>EP2 A - Identification des compétences NON évaluées</a:t>
          </a:r>
        </a:p>
      </xdr:txBody>
    </xdr:sp>
    <xdr:clientData/>
  </xdr:twoCellAnchor>
  <xdr:twoCellAnchor editAs="oneCell">
    <xdr:from>
      <xdr:col>1</xdr:col>
      <xdr:colOff>0</xdr:colOff>
      <xdr:row>1</xdr:row>
      <xdr:rowOff>0</xdr:rowOff>
    </xdr:from>
    <xdr:to>
      <xdr:col>3</xdr:col>
      <xdr:colOff>581025</xdr:colOff>
      <xdr:row>3</xdr:row>
      <xdr:rowOff>6202</xdr:rowOff>
    </xdr:to>
    <xdr:pic>
      <xdr:nvPicPr>
        <xdr:cNvPr id="9" name="Image 8">
          <a:extLst>
            <a:ext uri="{FF2B5EF4-FFF2-40B4-BE49-F238E27FC236}">
              <a16:creationId xmlns:a16="http://schemas.microsoft.com/office/drawing/2014/main" xmlns="" id="{00000000-0008-0000-0000-000009000000}"/>
            </a:ext>
          </a:extLst>
        </xdr:cNvPr>
        <xdr:cNvPicPr>
          <a:picLocks noChangeAspect="1"/>
        </xdr:cNvPicPr>
      </xdr:nvPicPr>
      <xdr:blipFill rotWithShape="1">
        <a:blip xmlns:r="http://schemas.openxmlformats.org/officeDocument/2006/relationships" r:embed="rId6" cstate="print"/>
        <a:srcRect t="16929" r="84259" b="54943"/>
        <a:stretch/>
      </xdr:blipFill>
      <xdr:spPr>
        <a:xfrm>
          <a:off x="247650" y="209550"/>
          <a:ext cx="1333500" cy="1339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154517</xdr:colOff>
      <xdr:row>14</xdr:row>
      <xdr:rowOff>331258</xdr:rowOff>
    </xdr:from>
    <xdr:to>
      <xdr:col>13</xdr:col>
      <xdr:colOff>373592</xdr:colOff>
      <xdr:row>14</xdr:row>
      <xdr:rowOff>559858</xdr:rowOff>
    </xdr:to>
    <xdr:sp macro="" textlink="">
      <xdr:nvSpPr>
        <xdr:cNvPr id="4" name="Flèche vers le bas 3">
          <a:extLst>
            <a:ext uri="{FF2B5EF4-FFF2-40B4-BE49-F238E27FC236}">
              <a16:creationId xmlns:a16="http://schemas.microsoft.com/office/drawing/2014/main" xmlns="" id="{00000000-0008-0000-0100-000004000000}"/>
            </a:ext>
          </a:extLst>
        </xdr:cNvPr>
        <xdr:cNvSpPr/>
      </xdr:nvSpPr>
      <xdr:spPr>
        <a:xfrm>
          <a:off x="12611100" y="4575175"/>
          <a:ext cx="219075" cy="228600"/>
        </a:xfrm>
        <a:prstGeom prst="downArrow">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326617</xdr:colOff>
      <xdr:row>34</xdr:row>
      <xdr:rowOff>0</xdr:rowOff>
    </xdr:from>
    <xdr:to>
      <xdr:col>10</xdr:col>
      <xdr:colOff>459056</xdr:colOff>
      <xdr:row>35</xdr:row>
      <xdr:rowOff>454447</xdr:rowOff>
    </xdr:to>
    <xdr:pic>
      <xdr:nvPicPr>
        <xdr:cNvPr id="5" name="Image 5" descr="C:\Users\omontout\Desktop\Accueil.jpg">
          <a:hlinkClick xmlns:r="http://schemas.openxmlformats.org/officeDocument/2006/relationships" r:id="rId1"/>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9667" y="10791825"/>
          <a:ext cx="978307" cy="1002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6" name="Image 5">
          <a:extLst>
            <a:ext uri="{FF2B5EF4-FFF2-40B4-BE49-F238E27FC236}">
              <a16:creationId xmlns:a16="http://schemas.microsoft.com/office/drawing/2014/main" xmlns="" id="{00000000-0008-0000-0100-000006000000}"/>
            </a:ext>
          </a:extLst>
        </xdr:cNvPr>
        <xdr:cNvPicPr>
          <a:picLocks noChangeAspect="1"/>
        </xdr:cNvPicPr>
      </xdr:nvPicPr>
      <xdr:blipFill rotWithShape="1">
        <a:blip xmlns:r="http://schemas.openxmlformats.org/officeDocument/2006/relationships" r:embed="rId3" cstate="print"/>
        <a:srcRect t="16929" r="84259" b="54943"/>
        <a:stretch/>
      </xdr:blipFill>
      <xdr:spPr>
        <a:xfrm>
          <a:off x="247650" y="209550"/>
          <a:ext cx="1333500" cy="1339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143934</xdr:colOff>
      <xdr:row>14</xdr:row>
      <xdr:rowOff>384175</xdr:rowOff>
    </xdr:from>
    <xdr:to>
      <xdr:col>13</xdr:col>
      <xdr:colOff>363009</xdr:colOff>
      <xdr:row>14</xdr:row>
      <xdr:rowOff>612775</xdr:rowOff>
    </xdr:to>
    <xdr:sp macro="" textlink="">
      <xdr:nvSpPr>
        <xdr:cNvPr id="3" name="Flèche vers le bas 2">
          <a:extLst>
            <a:ext uri="{FF2B5EF4-FFF2-40B4-BE49-F238E27FC236}">
              <a16:creationId xmlns:a16="http://schemas.microsoft.com/office/drawing/2014/main" xmlns="" id="{00000000-0008-0000-0300-000003000000}"/>
            </a:ext>
          </a:extLst>
        </xdr:cNvPr>
        <xdr:cNvSpPr/>
      </xdr:nvSpPr>
      <xdr:spPr>
        <a:xfrm>
          <a:off x="12600517" y="4501092"/>
          <a:ext cx="219075" cy="228600"/>
        </a:xfrm>
        <a:prstGeom prst="downArrow">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84</xdr:row>
      <xdr:rowOff>0</xdr:rowOff>
    </xdr:from>
    <xdr:to>
      <xdr:col>10</xdr:col>
      <xdr:colOff>460782</xdr:colOff>
      <xdr:row>86</xdr:row>
      <xdr:rowOff>88186</xdr:rowOff>
    </xdr:to>
    <xdr:pic>
      <xdr:nvPicPr>
        <xdr:cNvPr id="4" name="Image 3" descr="C:\Users\omontout\Desktop\Accueil.jpg">
          <a:hlinkClick xmlns:r="http://schemas.openxmlformats.org/officeDocument/2006/relationships" r:id="rId1"/>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26679525"/>
          <a:ext cx="978307" cy="100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6" name="Image 5">
          <a:extLst>
            <a:ext uri="{FF2B5EF4-FFF2-40B4-BE49-F238E27FC236}">
              <a16:creationId xmlns:a16="http://schemas.microsoft.com/office/drawing/2014/main" xmlns="" id="{00000000-0008-0000-0300-000006000000}"/>
            </a:ext>
          </a:extLst>
        </xdr:cNvPr>
        <xdr:cNvPicPr>
          <a:picLocks noChangeAspect="1"/>
        </xdr:cNvPicPr>
      </xdr:nvPicPr>
      <xdr:blipFill rotWithShape="1">
        <a:blip xmlns:r="http://schemas.openxmlformats.org/officeDocument/2006/relationships" r:embed="rId3" cstate="print"/>
        <a:srcRect t="16929" r="84259" b="54943"/>
        <a:stretch/>
      </xdr:blipFill>
      <xdr:spPr>
        <a:xfrm>
          <a:off x="247650" y="209550"/>
          <a:ext cx="1333500" cy="1339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133350</xdr:colOff>
      <xdr:row>14</xdr:row>
      <xdr:rowOff>363008</xdr:rowOff>
    </xdr:from>
    <xdr:to>
      <xdr:col>13</xdr:col>
      <xdr:colOff>352425</xdr:colOff>
      <xdr:row>14</xdr:row>
      <xdr:rowOff>591608</xdr:rowOff>
    </xdr:to>
    <xdr:sp macro="" textlink="">
      <xdr:nvSpPr>
        <xdr:cNvPr id="2" name="Flèche vers le bas 2">
          <a:extLst>
            <a:ext uri="{FF2B5EF4-FFF2-40B4-BE49-F238E27FC236}">
              <a16:creationId xmlns:a16="http://schemas.microsoft.com/office/drawing/2014/main" xmlns="" id="{7F384D4A-4B12-4CDD-B692-0E65DE750E63}"/>
            </a:ext>
          </a:extLst>
        </xdr:cNvPr>
        <xdr:cNvSpPr/>
      </xdr:nvSpPr>
      <xdr:spPr>
        <a:xfrm>
          <a:off x="12589933" y="4606925"/>
          <a:ext cx="219075" cy="228600"/>
        </a:xfrm>
        <a:prstGeom prst="downArrow">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84</xdr:row>
      <xdr:rowOff>0</xdr:rowOff>
    </xdr:from>
    <xdr:to>
      <xdr:col>10</xdr:col>
      <xdr:colOff>460782</xdr:colOff>
      <xdr:row>86</xdr:row>
      <xdr:rowOff>88186</xdr:rowOff>
    </xdr:to>
    <xdr:pic>
      <xdr:nvPicPr>
        <xdr:cNvPr id="3" name="Image 2" descr="C:\Users\omontout\Desktop\Accueil.jpg">
          <a:hlinkClick xmlns:r="http://schemas.openxmlformats.org/officeDocument/2006/relationships" r:id="rId1"/>
          <a:extLst>
            <a:ext uri="{FF2B5EF4-FFF2-40B4-BE49-F238E27FC236}">
              <a16:creationId xmlns:a16="http://schemas.microsoft.com/office/drawing/2014/main" xmlns="" id="{746FB4AD-7F1D-457C-AB3E-B0BAD3492A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200" y="39973250"/>
          <a:ext cx="1013232" cy="1002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4" name="Image 3">
          <a:extLst>
            <a:ext uri="{FF2B5EF4-FFF2-40B4-BE49-F238E27FC236}">
              <a16:creationId xmlns:a16="http://schemas.microsoft.com/office/drawing/2014/main" xmlns="" id="{FF3A11C4-E612-4EE8-9F1A-8A1A4D19512E}"/>
            </a:ext>
          </a:extLst>
        </xdr:cNvPr>
        <xdr:cNvPicPr>
          <a:picLocks noChangeAspect="1"/>
        </xdr:cNvPicPr>
      </xdr:nvPicPr>
      <xdr:blipFill rotWithShape="1">
        <a:blip xmlns:r="http://schemas.openxmlformats.org/officeDocument/2006/relationships" r:embed="rId3" cstate="print"/>
        <a:srcRect t="16929" r="84259" b="54943"/>
        <a:stretch/>
      </xdr:blipFill>
      <xdr:spPr>
        <a:xfrm>
          <a:off x="260350" y="209550"/>
          <a:ext cx="1368425" cy="1339702"/>
        </a:xfrm>
        <a:prstGeom prst="rect">
          <a:avLst/>
        </a:prstGeom>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5" name="Image 4">
          <a:extLst>
            <a:ext uri="{FF2B5EF4-FFF2-40B4-BE49-F238E27FC236}">
              <a16:creationId xmlns:a16="http://schemas.microsoft.com/office/drawing/2014/main" xmlns="" id="{DADDC345-51D9-4528-A184-FE8C3BE22932}"/>
            </a:ext>
          </a:extLst>
        </xdr:cNvPr>
        <xdr:cNvPicPr>
          <a:picLocks noChangeAspect="1"/>
        </xdr:cNvPicPr>
      </xdr:nvPicPr>
      <xdr:blipFill rotWithShape="1">
        <a:blip xmlns:r="http://schemas.openxmlformats.org/officeDocument/2006/relationships" r:embed="rId3" cstate="print"/>
        <a:srcRect t="16929" r="84259" b="54943"/>
        <a:stretch/>
      </xdr:blipFill>
      <xdr:spPr>
        <a:xfrm>
          <a:off x="260350" y="209550"/>
          <a:ext cx="1368425" cy="1339702"/>
        </a:xfrm>
        <a:prstGeom prst="rect">
          <a:avLst/>
        </a:prstGeom>
      </xdr:spPr>
    </xdr:pic>
    <xdr:clientData/>
  </xdr:twoCellAnchor>
  <xdr:twoCellAnchor editAs="oneCell">
    <xdr:from>
      <xdr:col>1</xdr:col>
      <xdr:colOff>0</xdr:colOff>
      <xdr:row>1</xdr:row>
      <xdr:rowOff>0</xdr:rowOff>
    </xdr:from>
    <xdr:to>
      <xdr:col>2</xdr:col>
      <xdr:colOff>657225</xdr:colOff>
      <xdr:row>3</xdr:row>
      <xdr:rowOff>558652</xdr:rowOff>
    </xdr:to>
    <xdr:pic>
      <xdr:nvPicPr>
        <xdr:cNvPr id="6" name="Image 5">
          <a:extLst>
            <a:ext uri="{FF2B5EF4-FFF2-40B4-BE49-F238E27FC236}">
              <a16:creationId xmlns:a16="http://schemas.microsoft.com/office/drawing/2014/main" xmlns="" id="{8C77F206-D21F-4FEC-82D1-A1ABCDB47C53}"/>
            </a:ext>
          </a:extLst>
        </xdr:cNvPr>
        <xdr:cNvPicPr>
          <a:picLocks noChangeAspect="1"/>
        </xdr:cNvPicPr>
      </xdr:nvPicPr>
      <xdr:blipFill rotWithShape="1">
        <a:blip xmlns:r="http://schemas.openxmlformats.org/officeDocument/2006/relationships" r:embed="rId3" cstate="print"/>
        <a:srcRect t="16929" r="84259" b="54943"/>
        <a:stretch/>
      </xdr:blipFill>
      <xdr:spPr>
        <a:xfrm>
          <a:off x="260350" y="209550"/>
          <a:ext cx="1368425" cy="13397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157163</xdr:colOff>
      <xdr:row>14</xdr:row>
      <xdr:rowOff>400050</xdr:rowOff>
    </xdr:from>
    <xdr:to>
      <xdr:col>13</xdr:col>
      <xdr:colOff>376238</xdr:colOff>
      <xdr:row>14</xdr:row>
      <xdr:rowOff>628650</xdr:rowOff>
    </xdr:to>
    <xdr:sp macro="" textlink="">
      <xdr:nvSpPr>
        <xdr:cNvPr id="3" name="Flèche vers le bas 2">
          <a:extLst>
            <a:ext uri="{FF2B5EF4-FFF2-40B4-BE49-F238E27FC236}">
              <a16:creationId xmlns:a16="http://schemas.microsoft.com/office/drawing/2014/main" xmlns="" id="{00000000-0008-0000-0500-000003000000}"/>
            </a:ext>
          </a:extLst>
        </xdr:cNvPr>
        <xdr:cNvSpPr/>
      </xdr:nvSpPr>
      <xdr:spPr>
        <a:xfrm>
          <a:off x="12623007" y="4626769"/>
          <a:ext cx="219075" cy="228600"/>
        </a:xfrm>
        <a:prstGeom prst="downArrow">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9</xdr:col>
      <xdr:colOff>323850</xdr:colOff>
      <xdr:row>57</xdr:row>
      <xdr:rowOff>0</xdr:rowOff>
    </xdr:from>
    <xdr:to>
      <xdr:col>10</xdr:col>
      <xdr:colOff>456813</xdr:colOff>
      <xdr:row>58</xdr:row>
      <xdr:rowOff>450136</xdr:rowOff>
    </xdr:to>
    <xdr:pic>
      <xdr:nvPicPr>
        <xdr:cNvPr id="4" name="Image 5" descr="C:\Users\omontout\Desktop\Accueil.jpg">
          <a:hlinkClick xmlns:r="http://schemas.openxmlformats.org/officeDocument/2006/relationships" r:id="rId1"/>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86900" y="19764375"/>
          <a:ext cx="978307" cy="1002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209549</xdr:rowOff>
    </xdr:from>
    <xdr:to>
      <xdr:col>2</xdr:col>
      <xdr:colOff>660533</xdr:colOff>
      <xdr:row>3</xdr:row>
      <xdr:rowOff>561974</xdr:rowOff>
    </xdr:to>
    <xdr:pic>
      <xdr:nvPicPr>
        <xdr:cNvPr id="6" name="Image 5">
          <a:extLst>
            <a:ext uri="{FF2B5EF4-FFF2-40B4-BE49-F238E27FC236}">
              <a16:creationId xmlns:a16="http://schemas.microsoft.com/office/drawing/2014/main" xmlns="" id="{00000000-0008-0000-0500-000006000000}"/>
            </a:ext>
          </a:extLst>
        </xdr:cNvPr>
        <xdr:cNvPicPr>
          <a:picLocks noChangeAspect="1"/>
        </xdr:cNvPicPr>
      </xdr:nvPicPr>
      <xdr:blipFill rotWithShape="1">
        <a:blip xmlns:r="http://schemas.openxmlformats.org/officeDocument/2006/relationships" r:embed="rId3" cstate="print"/>
        <a:srcRect t="16929" r="84259" b="54943"/>
        <a:stretch/>
      </xdr:blipFill>
      <xdr:spPr>
        <a:xfrm>
          <a:off x="247650" y="209549"/>
          <a:ext cx="1336808" cy="1343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
  <sheetViews>
    <sheetView tabSelected="1" workbookViewId="0">
      <selection activeCell="O21" sqref="O21"/>
    </sheetView>
  </sheetViews>
  <sheetFormatPr baseColWidth="10" defaultColWidth="11.42578125" defaultRowHeight="21" customHeight="1" x14ac:dyDescent="0.25"/>
  <cols>
    <col min="1" max="1" width="3.7109375" style="49" customWidth="1"/>
    <col min="2" max="2" width="6.5703125" style="49" customWidth="1"/>
    <col min="3" max="3" width="4.7109375" style="49" customWidth="1"/>
    <col min="4" max="5" width="11.42578125" style="49" customWidth="1"/>
    <col min="6" max="6" width="34.28515625" style="49" customWidth="1"/>
    <col min="7" max="11" width="11.42578125" style="49"/>
    <col min="12" max="12" width="17.42578125" style="49" customWidth="1"/>
    <col min="13" max="16384" width="11.42578125" style="49"/>
  </cols>
  <sheetData>
    <row r="1" spans="2:12" ht="16.5" customHeight="1" thickBot="1" x14ac:dyDescent="0.3"/>
    <row r="2" spans="2:12" ht="52.5" customHeight="1" x14ac:dyDescent="0.25">
      <c r="E2" s="168" t="s">
        <v>102</v>
      </c>
      <c r="F2" s="169"/>
      <c r="G2" s="169"/>
      <c r="H2" s="169"/>
      <c r="I2" s="169"/>
      <c r="J2" s="169"/>
      <c r="K2" s="169"/>
      <c r="L2" s="170"/>
    </row>
    <row r="3" spans="2:12" ht="52.5" customHeight="1" thickBot="1" x14ac:dyDescent="0.3">
      <c r="E3" s="171"/>
      <c r="F3" s="172"/>
      <c r="G3" s="172"/>
      <c r="H3" s="172"/>
      <c r="I3" s="172"/>
      <c r="J3" s="172"/>
      <c r="K3" s="172"/>
      <c r="L3" s="173"/>
    </row>
    <row r="4" spans="2:12" ht="21" customHeight="1" thickBot="1" x14ac:dyDescent="0.3"/>
    <row r="5" spans="2:12" ht="51.75" customHeight="1" thickBot="1" x14ac:dyDescent="0.3">
      <c r="B5" s="175" t="s">
        <v>110</v>
      </c>
      <c r="C5" s="176"/>
      <c r="D5" s="176"/>
      <c r="E5" s="176"/>
      <c r="F5" s="176"/>
      <c r="G5" s="176"/>
      <c r="H5" s="176"/>
      <c r="I5" s="176"/>
      <c r="J5" s="176"/>
      <c r="K5" s="176"/>
      <c r="L5" s="177"/>
    </row>
    <row r="7" spans="2:12" ht="21" customHeight="1" x14ac:dyDescent="0.25">
      <c r="B7" s="181" t="s">
        <v>61</v>
      </c>
      <c r="D7" s="174" t="s">
        <v>51</v>
      </c>
      <c r="E7" s="174"/>
      <c r="F7" s="174"/>
      <c r="G7" s="50"/>
      <c r="I7" s="186" t="s">
        <v>41</v>
      </c>
      <c r="J7" s="186"/>
      <c r="K7" s="186"/>
      <c r="L7" s="51"/>
    </row>
    <row r="8" spans="2:12" ht="21" customHeight="1" x14ac:dyDescent="0.25">
      <c r="B8" s="181"/>
      <c r="D8" s="184" t="s">
        <v>40</v>
      </c>
      <c r="E8" s="185"/>
      <c r="F8" s="45" t="s">
        <v>269</v>
      </c>
      <c r="G8" s="51"/>
      <c r="H8" s="51"/>
      <c r="I8" s="186"/>
      <c r="J8" s="186"/>
      <c r="K8" s="186"/>
      <c r="L8" s="51"/>
    </row>
    <row r="9" spans="2:12" ht="21" customHeight="1" x14ac:dyDescent="0.25">
      <c r="B9" s="181"/>
      <c r="D9" s="182" t="s">
        <v>36</v>
      </c>
      <c r="E9" s="183"/>
      <c r="F9" s="46" t="s">
        <v>268</v>
      </c>
      <c r="G9" s="51"/>
      <c r="H9" s="51"/>
      <c r="I9" s="186"/>
      <c r="J9" s="186"/>
      <c r="K9" s="186"/>
      <c r="L9" s="51"/>
    </row>
    <row r="10" spans="2:12" ht="21" customHeight="1" x14ac:dyDescent="0.25">
      <c r="B10" s="181"/>
      <c r="D10" s="182" t="s">
        <v>37</v>
      </c>
      <c r="E10" s="183"/>
      <c r="F10" s="47">
        <v>2023</v>
      </c>
      <c r="G10" s="51"/>
      <c r="H10" s="51"/>
      <c r="I10" s="186"/>
      <c r="J10" s="186"/>
      <c r="K10" s="186"/>
      <c r="L10" s="51"/>
    </row>
    <row r="11" spans="2:12" ht="21" customHeight="1" x14ac:dyDescent="0.25">
      <c r="B11" s="181"/>
      <c r="D11" s="182" t="s">
        <v>38</v>
      </c>
      <c r="E11" s="183"/>
      <c r="F11" s="48" t="s">
        <v>269</v>
      </c>
      <c r="G11" s="51"/>
      <c r="H11" s="51"/>
      <c r="I11" s="186"/>
      <c r="J11" s="186"/>
      <c r="K11" s="186"/>
      <c r="L11" s="51"/>
    </row>
    <row r="12" spans="2:12" ht="21" customHeight="1" x14ac:dyDescent="0.25">
      <c r="B12" s="181"/>
      <c r="D12" s="182" t="s">
        <v>39</v>
      </c>
      <c r="E12" s="183"/>
      <c r="F12" s="48" t="s">
        <v>269</v>
      </c>
      <c r="G12" s="51"/>
      <c r="H12" s="51"/>
      <c r="I12" s="186"/>
      <c r="J12" s="186"/>
      <c r="K12" s="186"/>
      <c r="L12" s="51"/>
    </row>
    <row r="14" spans="2:12" ht="21" customHeight="1" thickBot="1" x14ac:dyDescent="0.3">
      <c r="B14" s="180" t="s">
        <v>100</v>
      </c>
      <c r="D14" s="166" t="s">
        <v>42</v>
      </c>
      <c r="E14" s="166"/>
      <c r="F14" s="166"/>
      <c r="G14" s="166"/>
      <c r="H14" s="166"/>
      <c r="I14" s="166"/>
      <c r="J14" s="166"/>
      <c r="K14" s="166"/>
      <c r="L14" s="167"/>
    </row>
    <row r="15" spans="2:12" ht="21" customHeight="1" thickBot="1" x14ac:dyDescent="0.3">
      <c r="B15" s="180"/>
      <c r="D15" s="52" t="s">
        <v>50</v>
      </c>
      <c r="E15" s="178" t="s">
        <v>43</v>
      </c>
      <c r="F15" s="179"/>
      <c r="G15" s="52" t="s">
        <v>44</v>
      </c>
      <c r="H15" s="52" t="s">
        <v>45</v>
      </c>
      <c r="I15" s="52" t="s">
        <v>46</v>
      </c>
      <c r="J15" s="52" t="s">
        <v>47</v>
      </c>
      <c r="K15" s="53" t="s">
        <v>48</v>
      </c>
      <c r="L15" s="54" t="s">
        <v>49</v>
      </c>
    </row>
    <row r="16" spans="2:12" ht="21" customHeight="1" thickBot="1" x14ac:dyDescent="0.3">
      <c r="B16" s="180"/>
      <c r="D16" s="55" t="s">
        <v>0</v>
      </c>
      <c r="E16" s="163" t="s">
        <v>52</v>
      </c>
      <c r="F16" s="164"/>
      <c r="G16" s="55" t="s">
        <v>55</v>
      </c>
      <c r="H16" s="55">
        <v>4</v>
      </c>
      <c r="I16" s="56" t="s">
        <v>58</v>
      </c>
      <c r="J16" s="56" t="s">
        <v>109</v>
      </c>
      <c r="K16" s="57" t="str">
        <f>IF(COUNTBLANK('EP1'!I30)=0,'EP1'!I30,"")</f>
        <v/>
      </c>
      <c r="L16" s="58" t="str">
        <f>IF(COUNTBLANK(K16)=0,K16*H16,"")</f>
        <v/>
      </c>
    </row>
    <row r="17" spans="2:12" ht="21" customHeight="1" thickBot="1" x14ac:dyDescent="0.3">
      <c r="B17" s="180"/>
      <c r="D17" s="165" t="s">
        <v>104</v>
      </c>
      <c r="E17" s="193" t="s">
        <v>53</v>
      </c>
      <c r="F17" s="194"/>
      <c r="G17" s="59" t="s">
        <v>56</v>
      </c>
      <c r="H17" s="59">
        <v>8</v>
      </c>
      <c r="I17" s="60"/>
      <c r="J17" s="60"/>
      <c r="K17" s="61" t="str">
        <f>IF(COUNTBLANK(K18:K19)=0,AVERAGE(K18,K19),"")</f>
        <v/>
      </c>
      <c r="L17" s="62" t="str">
        <f>IF(COUNTBLANK(K17)=0,K17*H17,"")</f>
        <v/>
      </c>
    </row>
    <row r="18" spans="2:12" ht="21" customHeight="1" x14ac:dyDescent="0.25">
      <c r="B18" s="180"/>
      <c r="D18" s="165"/>
      <c r="E18" s="191" t="s">
        <v>101</v>
      </c>
      <c r="F18" s="192"/>
      <c r="G18" s="63"/>
      <c r="H18" s="63">
        <v>4</v>
      </c>
      <c r="I18" s="63" t="s">
        <v>58</v>
      </c>
      <c r="J18" s="63" t="s">
        <v>108</v>
      </c>
      <c r="K18" s="64" t="str">
        <f>IF(COUNTBLANK('EP2 A1'!I80)=0,'EP2 A1'!I80,"")</f>
        <v/>
      </c>
      <c r="L18" s="65"/>
    </row>
    <row r="19" spans="2:12" ht="21" customHeight="1" thickBot="1" x14ac:dyDescent="0.3">
      <c r="B19" s="180"/>
      <c r="D19" s="165"/>
      <c r="E19" s="189" t="s">
        <v>59</v>
      </c>
      <c r="F19" s="190"/>
      <c r="G19" s="66"/>
      <c r="H19" s="66">
        <v>4</v>
      </c>
      <c r="I19" s="66" t="s">
        <v>58</v>
      </c>
      <c r="J19" s="66" t="s">
        <v>107</v>
      </c>
      <c r="K19" s="67" t="str">
        <f>IF(COUNTBLANK('EP2 A2'!I80)=0,'EP2 A2'!I80,"")</f>
        <v/>
      </c>
      <c r="L19" s="65"/>
    </row>
    <row r="20" spans="2:12" ht="21" customHeight="1" thickBot="1" x14ac:dyDescent="0.3">
      <c r="B20" s="180"/>
      <c r="D20" s="68" t="s">
        <v>1</v>
      </c>
      <c r="E20" s="187" t="s">
        <v>54</v>
      </c>
      <c r="F20" s="188"/>
      <c r="G20" s="68" t="s">
        <v>57</v>
      </c>
      <c r="H20" s="68">
        <v>2</v>
      </c>
      <c r="I20" s="69" t="s">
        <v>58</v>
      </c>
      <c r="J20" s="70" t="s">
        <v>109</v>
      </c>
      <c r="K20" s="71" t="str">
        <f>IF(COUNTBLANK('EP3'!I53)=0,'EP3'!I53,"")</f>
        <v/>
      </c>
      <c r="L20" s="72" t="str">
        <f>IF(COUNTBLANK(K20)=0,K20*H20,"")</f>
        <v/>
      </c>
    </row>
  </sheetData>
  <sheetProtection algorithmName="SHA-512" hashValue="6gpIZdu+UCuaIQ7PQ2fHABwFGRI9gbxxDTD/Z0oC1t79bxPOHFS2E8EqwMOGLJLiT5cvTu6WqozeYX6gDbkUZw==" saltValue="yGomuZNjmRW9KZAnN/W/Qg==" spinCount="100000" sheet="1" objects="1" scenarios="1"/>
  <protectedRanges>
    <protectedRange sqref="F8:F12 I7" name="Plage1"/>
  </protectedRanges>
  <mergeCells count="19">
    <mergeCell ref="E19:F19"/>
    <mergeCell ref="E18:F18"/>
    <mergeCell ref="E17:F17"/>
    <mergeCell ref="E16:F16"/>
    <mergeCell ref="D17:D19"/>
    <mergeCell ref="D14:L14"/>
    <mergeCell ref="E2:L3"/>
    <mergeCell ref="D7:F7"/>
    <mergeCell ref="B5:L5"/>
    <mergeCell ref="E15:F15"/>
    <mergeCell ref="B14:B20"/>
    <mergeCell ref="B7:B12"/>
    <mergeCell ref="D12:E12"/>
    <mergeCell ref="D11:E11"/>
    <mergeCell ref="D10:E10"/>
    <mergeCell ref="D9:E9"/>
    <mergeCell ref="D8:E8"/>
    <mergeCell ref="I7:K12"/>
    <mergeCell ref="E20:F20"/>
  </mergeCells>
  <pageMargins left="0.51181102362204722" right="0.51181102362204722" top="0.39370078740157483" bottom="0.39370078740157483" header="0.31496062992125984" footer="0.31496062992125984"/>
  <pageSetup paperSize="9" scale="83" orientation="landscape" r:id="rId1"/>
  <ignoredErrors>
    <ignoredError sqref="K1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V43"/>
  <sheetViews>
    <sheetView zoomScale="90" zoomScaleNormal="90" workbookViewId="0">
      <selection activeCell="Y6" sqref="Y6"/>
    </sheetView>
  </sheetViews>
  <sheetFormatPr baseColWidth="10" defaultColWidth="11.42578125" defaultRowHeight="21" customHeight="1" x14ac:dyDescent="0.25"/>
  <cols>
    <col min="1" max="1" width="3.7109375" style="49" customWidth="1"/>
    <col min="2" max="2" width="10.140625" style="49" customWidth="1"/>
    <col min="3" max="3" width="15.7109375" style="49" customWidth="1"/>
    <col min="4" max="4" width="10" style="49" customWidth="1"/>
    <col min="5" max="5" width="25.7109375" style="49" customWidth="1"/>
    <col min="6" max="6" width="13.7109375" style="49" customWidth="1"/>
    <col min="7" max="7" width="37.7109375" style="49" customWidth="1"/>
    <col min="8" max="12" width="12.7109375" style="49" customWidth="1"/>
    <col min="13" max="14" width="6.7109375" style="49" customWidth="1"/>
    <col min="15" max="15" width="5.85546875" style="81" customWidth="1"/>
    <col min="16" max="16" width="10.85546875" style="82" hidden="1" customWidth="1"/>
    <col min="17" max="17" width="18.28515625" style="82" hidden="1" customWidth="1"/>
    <col min="18" max="18" width="8.42578125" style="82" hidden="1" customWidth="1"/>
    <col min="19" max="20" width="8.85546875" style="82" hidden="1" customWidth="1"/>
    <col min="21" max="21" width="7.42578125" style="82" hidden="1" customWidth="1"/>
    <col min="22" max="22" width="11.42578125" style="49" hidden="1" customWidth="1"/>
    <col min="23" max="23" width="0" style="49" hidden="1" customWidth="1"/>
    <col min="24" max="16384" width="11.42578125" style="49"/>
  </cols>
  <sheetData>
    <row r="1" spans="2:21" ht="16.5" customHeight="1" thickBot="1" x14ac:dyDescent="0.3"/>
    <row r="2" spans="2:21" ht="45" customHeight="1" thickBot="1" x14ac:dyDescent="0.3">
      <c r="D2" s="195" t="s">
        <v>110</v>
      </c>
      <c r="E2" s="196"/>
      <c r="F2" s="196"/>
      <c r="G2" s="196"/>
      <c r="H2" s="196"/>
      <c r="I2" s="196"/>
      <c r="J2" s="196"/>
      <c r="K2" s="196"/>
      <c r="L2" s="196"/>
      <c r="M2" s="196"/>
      <c r="N2" s="197"/>
    </row>
    <row r="3" spans="2:21" ht="16.5" customHeight="1" thickBot="1" x14ac:dyDescent="0.3"/>
    <row r="4" spans="2:21" ht="45" customHeight="1" thickBot="1" x14ac:dyDescent="0.3">
      <c r="D4" s="198" t="s">
        <v>62</v>
      </c>
      <c r="E4" s="199"/>
      <c r="F4" s="199"/>
      <c r="G4" s="199"/>
      <c r="H4" s="199"/>
      <c r="I4" s="199"/>
      <c r="J4" s="199"/>
      <c r="K4" s="199"/>
      <c r="L4" s="199"/>
      <c r="M4" s="199"/>
      <c r="N4" s="200"/>
    </row>
    <row r="5" spans="2:21" ht="21" customHeight="1" x14ac:dyDescent="0.25">
      <c r="N5" s="83"/>
    </row>
    <row r="6" spans="2:21" ht="21" customHeight="1" x14ac:dyDescent="0.25">
      <c r="B6" s="174" t="s">
        <v>51</v>
      </c>
      <c r="C6" s="174"/>
      <c r="D6" s="174"/>
      <c r="E6" s="174"/>
      <c r="F6" s="50"/>
      <c r="G6" s="84" t="s">
        <v>63</v>
      </c>
      <c r="H6" s="209"/>
      <c r="I6" s="209"/>
      <c r="J6" s="209"/>
      <c r="K6" s="209"/>
      <c r="L6" s="209"/>
      <c r="M6" s="209"/>
      <c r="N6" s="209"/>
    </row>
    <row r="7" spans="2:21" ht="21" customHeight="1" x14ac:dyDescent="0.25">
      <c r="B7" s="184" t="s">
        <v>40</v>
      </c>
      <c r="C7" s="185"/>
      <c r="D7" s="264" t="str">
        <f>IF(COUNTBLANK(Evaluation!F8)=0,Evaluation!F8,"")</f>
        <v>XXX</v>
      </c>
      <c r="E7" s="265"/>
      <c r="G7" s="206" t="s">
        <v>76</v>
      </c>
      <c r="H7" s="210"/>
      <c r="I7" s="210"/>
      <c r="J7" s="210"/>
      <c r="K7" s="210"/>
      <c r="L7" s="210"/>
      <c r="M7" s="210"/>
      <c r="N7" s="210"/>
    </row>
    <row r="8" spans="2:21" ht="21" customHeight="1" x14ac:dyDescent="0.25">
      <c r="B8" s="182" t="s">
        <v>36</v>
      </c>
      <c r="C8" s="183"/>
      <c r="D8" s="264" t="str">
        <f>IF(COUNTBLANK(Evaluation!F9)=0,Evaluation!F9,"")</f>
        <v>Lycée</v>
      </c>
      <c r="E8" s="265"/>
      <c r="G8" s="207"/>
      <c r="H8" s="210"/>
      <c r="I8" s="210"/>
      <c r="J8" s="210"/>
      <c r="K8" s="210"/>
      <c r="L8" s="210"/>
      <c r="M8" s="210"/>
      <c r="N8" s="210"/>
    </row>
    <row r="9" spans="2:21" ht="21" customHeight="1" x14ac:dyDescent="0.25">
      <c r="B9" s="182" t="s">
        <v>37</v>
      </c>
      <c r="C9" s="183"/>
      <c r="D9" s="264">
        <f>IF(COUNTBLANK(Evaluation!F10)=0,Evaluation!F10,"")</f>
        <v>2023</v>
      </c>
      <c r="E9" s="265"/>
      <c r="G9" s="207"/>
      <c r="H9" s="210"/>
      <c r="I9" s="210"/>
      <c r="J9" s="210"/>
      <c r="K9" s="210"/>
      <c r="L9" s="210"/>
      <c r="M9" s="210"/>
      <c r="N9" s="210"/>
    </row>
    <row r="10" spans="2:21" ht="21" customHeight="1" x14ac:dyDescent="0.25">
      <c r="B10" s="182" t="s">
        <v>38</v>
      </c>
      <c r="C10" s="183"/>
      <c r="D10" s="262" t="str">
        <f>IF(COUNTBLANK(Evaluation!F11)=0,Evaluation!F11,"")</f>
        <v>XXX</v>
      </c>
      <c r="E10" s="263"/>
      <c r="G10" s="207"/>
      <c r="H10" s="210"/>
      <c r="I10" s="210"/>
      <c r="J10" s="210"/>
      <c r="K10" s="210"/>
      <c r="L10" s="210"/>
      <c r="M10" s="210"/>
      <c r="N10" s="210"/>
    </row>
    <row r="11" spans="2:21" ht="21" customHeight="1" x14ac:dyDescent="0.25">
      <c r="B11" s="182" t="s">
        <v>39</v>
      </c>
      <c r="C11" s="183"/>
      <c r="D11" s="262" t="str">
        <f>IF(COUNTBLANK(Evaluation!F12)=0,Evaluation!F12,"")</f>
        <v>XXX</v>
      </c>
      <c r="E11" s="263"/>
      <c r="G11" s="208"/>
      <c r="H11" s="210"/>
      <c r="I11" s="210"/>
      <c r="J11" s="210"/>
      <c r="K11" s="210"/>
      <c r="L11" s="210"/>
      <c r="M11" s="210"/>
      <c r="N11" s="210"/>
    </row>
    <row r="12" spans="2:21" ht="21" customHeight="1" thickBot="1" x14ac:dyDescent="0.3">
      <c r="R12" s="51"/>
    </row>
    <row r="13" spans="2:21" ht="28.5" customHeight="1" thickBot="1" x14ac:dyDescent="0.3">
      <c r="B13" s="251" t="s">
        <v>64</v>
      </c>
      <c r="C13" s="252"/>
      <c r="D13" s="252"/>
      <c r="E13" s="253"/>
      <c r="F13" s="251" t="s">
        <v>65</v>
      </c>
      <c r="G13" s="253"/>
      <c r="H13" s="224" t="s">
        <v>66</v>
      </c>
      <c r="I13" s="225"/>
      <c r="J13" s="225"/>
      <c r="K13" s="225"/>
      <c r="L13" s="226"/>
      <c r="M13" s="227" t="s">
        <v>82</v>
      </c>
      <c r="N13" s="228"/>
    </row>
    <row r="14" spans="2:21" ht="15.75" customHeight="1" x14ac:dyDescent="0.25">
      <c r="B14" s="254"/>
      <c r="C14" s="255"/>
      <c r="D14" s="255"/>
      <c r="E14" s="256"/>
      <c r="F14" s="254"/>
      <c r="G14" s="256"/>
      <c r="H14" s="85"/>
      <c r="I14" s="86">
        <v>0</v>
      </c>
      <c r="J14" s="87" t="s">
        <v>68</v>
      </c>
      <c r="K14" s="88" t="s">
        <v>69</v>
      </c>
      <c r="L14" s="89" t="s">
        <v>70</v>
      </c>
      <c r="M14" s="229"/>
      <c r="N14" s="230"/>
    </row>
    <row r="15" spans="2:21" ht="54" customHeight="1" thickBot="1" x14ac:dyDescent="0.3">
      <c r="B15" s="257"/>
      <c r="C15" s="258"/>
      <c r="D15" s="258"/>
      <c r="E15" s="259"/>
      <c r="F15" s="257"/>
      <c r="G15" s="259"/>
      <c r="H15" s="90" t="s">
        <v>298</v>
      </c>
      <c r="I15" s="91" t="s">
        <v>71</v>
      </c>
      <c r="J15" s="92" t="s">
        <v>72</v>
      </c>
      <c r="K15" s="93" t="s">
        <v>73</v>
      </c>
      <c r="L15" s="94" t="s">
        <v>74</v>
      </c>
      <c r="M15" s="231"/>
      <c r="N15" s="232"/>
      <c r="P15" s="95" t="s">
        <v>96</v>
      </c>
      <c r="Q15" s="96" t="s">
        <v>97</v>
      </c>
      <c r="R15" s="95" t="s">
        <v>86</v>
      </c>
      <c r="S15" s="95" t="s">
        <v>84</v>
      </c>
      <c r="T15" s="95" t="s">
        <v>85</v>
      </c>
      <c r="U15" s="95" t="s">
        <v>98</v>
      </c>
    </row>
    <row r="16" spans="2:21" ht="21" customHeight="1" thickBot="1" x14ac:dyDescent="0.3">
      <c r="B16" s="260" t="s">
        <v>2</v>
      </c>
      <c r="C16" s="261"/>
      <c r="D16" s="261"/>
      <c r="E16" s="261"/>
      <c r="F16" s="261"/>
      <c r="G16" s="261"/>
      <c r="H16" s="97" t="str">
        <f>IF((R17+R18)/(P17+P18)&lt;0.5,"?","")</f>
        <v/>
      </c>
      <c r="I16" s="98"/>
      <c r="J16" s="98"/>
      <c r="K16" s="98"/>
      <c r="L16" s="98"/>
      <c r="M16" s="99" t="s">
        <v>82</v>
      </c>
      <c r="N16" s="100">
        <f>P16</f>
        <v>0.25</v>
      </c>
      <c r="O16" s="101">
        <f>SUM(N17:N18)</f>
        <v>1</v>
      </c>
      <c r="P16" s="102">
        <f>SUM(P17:P18)/100</f>
        <v>0.25</v>
      </c>
      <c r="Q16" s="103">
        <f>20*P16</f>
        <v>5</v>
      </c>
      <c r="R16" s="104"/>
      <c r="S16" s="104"/>
      <c r="T16" s="103">
        <f>SUM(T17:T24)</f>
        <v>0</v>
      </c>
      <c r="U16" s="103">
        <f>SUM(U17:U24)</f>
        <v>20</v>
      </c>
    </row>
    <row r="17" spans="2:22" ht="27" customHeight="1" x14ac:dyDescent="0.25">
      <c r="B17" s="105" t="s">
        <v>10</v>
      </c>
      <c r="C17" s="220" t="s">
        <v>3</v>
      </c>
      <c r="D17" s="221"/>
      <c r="E17" s="222"/>
      <c r="F17" s="214" t="s">
        <v>247</v>
      </c>
      <c r="G17" s="223"/>
      <c r="H17" s="73"/>
      <c r="I17" s="74"/>
      <c r="J17" s="74"/>
      <c r="K17" s="74"/>
      <c r="L17" s="75"/>
      <c r="M17" s="106" t="str">
        <f>IF(AND(COUNTBLANK(H17:L17)=4,OR(H17="x",I17="x",J17="x",K17="x",L17="x")),"","&lt;")</f>
        <v>&lt;</v>
      </c>
      <c r="N17" s="107">
        <f>P17/O18</f>
        <v>0.4</v>
      </c>
      <c r="O17" s="108"/>
      <c r="P17" s="109">
        <v>10</v>
      </c>
      <c r="Q17" s="103"/>
      <c r="R17" s="104">
        <f>IF(ISBLANK(H17),P17,0)</f>
        <v>10</v>
      </c>
      <c r="S17" s="110">
        <f>IF(I17="x",0,IF(J17="x",1/3,IF(K17="x",2/3,IF(L17="x",1)))*R17)</f>
        <v>0</v>
      </c>
      <c r="T17" s="103">
        <f>IF(SUM(R17:R18)=0,0,SUM(S17:S18)/SUM(R17:R18)*Q16)</f>
        <v>0</v>
      </c>
      <c r="U17" s="103">
        <f>IF(SUM(R17:R18)=0,0,Q16)</f>
        <v>5</v>
      </c>
      <c r="V17" s="110" t="str">
        <f>IF(COUNTBLANK(I17:L17)=4,"",N17*$N$16)</f>
        <v/>
      </c>
    </row>
    <row r="18" spans="2:22" ht="36" customHeight="1" x14ac:dyDescent="0.25">
      <c r="B18" s="111" t="s">
        <v>11</v>
      </c>
      <c r="C18" s="211" t="s">
        <v>4</v>
      </c>
      <c r="D18" s="212"/>
      <c r="E18" s="213"/>
      <c r="F18" s="214" t="s">
        <v>270</v>
      </c>
      <c r="G18" s="223"/>
      <c r="H18" s="76"/>
      <c r="I18" s="77"/>
      <c r="J18" s="77"/>
      <c r="K18" s="77"/>
      <c r="L18" s="78"/>
      <c r="M18" s="106" t="str">
        <f>IF(AND(COUNTBLANK(H18:L18)=4,OR(H18="x",I18="x",J18="x",K18="x",L18="x")),"","&lt;")</f>
        <v>&lt;</v>
      </c>
      <c r="N18" s="107">
        <f>P18/O18</f>
        <v>0.6</v>
      </c>
      <c r="O18" s="112">
        <f>SUM(P17:P18)</f>
        <v>25</v>
      </c>
      <c r="P18" s="109">
        <v>15</v>
      </c>
      <c r="Q18" s="104"/>
      <c r="R18" s="104">
        <f>IF(ISBLANK(H18),P18,0)</f>
        <v>15</v>
      </c>
      <c r="S18" s="104">
        <f>IF(I18="x",0,IF(J18="x",1/3,IF(K18="x",2/3,IF(L18="x",1)))*R18)</f>
        <v>0</v>
      </c>
      <c r="T18" s="104"/>
      <c r="U18" s="103"/>
      <c r="V18" s="110" t="str">
        <f>IF(COUNTBLANK(I18:L18)=4,"",N18*$N$16)</f>
        <v/>
      </c>
    </row>
    <row r="19" spans="2:22" ht="21" customHeight="1" thickBot="1" x14ac:dyDescent="0.3">
      <c r="B19" s="218" t="s">
        <v>5</v>
      </c>
      <c r="C19" s="219"/>
      <c r="D19" s="219"/>
      <c r="E19" s="219"/>
      <c r="F19" s="219"/>
      <c r="G19" s="219"/>
      <c r="H19" s="113" t="str">
        <f>IF((R20+R21)/(P20+P21)&lt;0.5,"?","")</f>
        <v/>
      </c>
      <c r="I19" s="114"/>
      <c r="J19" s="114"/>
      <c r="K19" s="114"/>
      <c r="L19" s="114"/>
      <c r="M19" s="115"/>
      <c r="N19" s="116">
        <f>P19</f>
        <v>0.4</v>
      </c>
      <c r="O19" s="101">
        <f>SUM(N20:N21)</f>
        <v>1</v>
      </c>
      <c r="P19" s="102">
        <f>SUM(P20:P21)/100</f>
        <v>0.4</v>
      </c>
      <c r="Q19" s="103">
        <f>20*P19</f>
        <v>8</v>
      </c>
      <c r="R19" s="104"/>
      <c r="S19" s="104"/>
      <c r="T19" s="104"/>
      <c r="U19" s="104"/>
    </row>
    <row r="20" spans="2:22" ht="83.25" customHeight="1" x14ac:dyDescent="0.25">
      <c r="B20" s="111" t="s">
        <v>12</v>
      </c>
      <c r="C20" s="211" t="s">
        <v>6</v>
      </c>
      <c r="D20" s="212"/>
      <c r="E20" s="213"/>
      <c r="F20" s="214" t="s">
        <v>273</v>
      </c>
      <c r="G20" s="215"/>
      <c r="H20" s="73"/>
      <c r="I20" s="74"/>
      <c r="J20" s="74"/>
      <c r="K20" s="74"/>
      <c r="L20" s="75"/>
      <c r="M20" s="106" t="str">
        <f t="shared" ref="M20:M21" si="0">IF(AND(COUNTBLANK(H20:L20)=4,OR(H20="x",I20="x",J20="x",K20="x",L20="x")),"","&lt;")</f>
        <v>&lt;</v>
      </c>
      <c r="N20" s="107">
        <f>P20/O21</f>
        <v>0.65</v>
      </c>
      <c r="O20" s="112"/>
      <c r="P20" s="109">
        <v>26</v>
      </c>
      <c r="Q20" s="103"/>
      <c r="R20" s="104">
        <f t="shared" ref="R20:R21" si="1">IF(ISBLANK(H20),P20,0)</f>
        <v>26</v>
      </c>
      <c r="S20" s="104">
        <f t="shared" ref="S20:S21" si="2">IF(I20="x",0,IF(J20="x",1/3,IF(K20="x",2/3,IF(L20="x",1)))*R20)</f>
        <v>0</v>
      </c>
      <c r="T20" s="103">
        <f>IF(SUM(R20:R21)=0,0,SUM(S20:S21)/SUM(R20:R21)*Q19)</f>
        <v>0</v>
      </c>
      <c r="U20" s="103">
        <f>IF(SUM(R20:R21)=0,0,Q19)</f>
        <v>8</v>
      </c>
      <c r="V20" s="110" t="str">
        <f>IF(COUNTBLANK(I20:L20)=4,"",N20*$N$19)</f>
        <v/>
      </c>
    </row>
    <row r="21" spans="2:22" ht="48.95" customHeight="1" x14ac:dyDescent="0.25">
      <c r="B21" s="111" t="s">
        <v>135</v>
      </c>
      <c r="C21" s="211" t="s">
        <v>136</v>
      </c>
      <c r="D21" s="212"/>
      <c r="E21" s="213"/>
      <c r="F21" s="214" t="s">
        <v>271</v>
      </c>
      <c r="G21" s="247"/>
      <c r="H21" s="76"/>
      <c r="I21" s="77"/>
      <c r="J21" s="77"/>
      <c r="K21" s="77"/>
      <c r="L21" s="78"/>
      <c r="M21" s="106" t="str">
        <f t="shared" si="0"/>
        <v>&lt;</v>
      </c>
      <c r="N21" s="107">
        <f>P21/O21</f>
        <v>0.35</v>
      </c>
      <c r="O21" s="112">
        <f>SUM(P20:P21)</f>
        <v>40</v>
      </c>
      <c r="P21" s="109">
        <v>14</v>
      </c>
      <c r="Q21" s="103"/>
      <c r="R21" s="104">
        <f t="shared" si="1"/>
        <v>14</v>
      </c>
      <c r="S21" s="104">
        <f t="shared" si="2"/>
        <v>0</v>
      </c>
      <c r="T21" s="103"/>
      <c r="U21" s="103"/>
      <c r="V21" s="110" t="str">
        <f>IF(COUNTBLANK(I21:L21)=4,"",N21*$N$19)</f>
        <v/>
      </c>
    </row>
    <row r="22" spans="2:22" ht="21" customHeight="1" thickBot="1" x14ac:dyDescent="0.3">
      <c r="B22" s="218" t="s">
        <v>7</v>
      </c>
      <c r="C22" s="219"/>
      <c r="D22" s="219"/>
      <c r="E22" s="219"/>
      <c r="F22" s="219"/>
      <c r="G22" s="219"/>
      <c r="H22" s="113" t="str">
        <f>IF((R23+R24)/(P23+P24)&lt;0.5,"?","")</f>
        <v/>
      </c>
      <c r="I22" s="114"/>
      <c r="J22" s="114"/>
      <c r="K22" s="114"/>
      <c r="L22" s="114"/>
      <c r="M22" s="115"/>
      <c r="N22" s="116">
        <f>P22</f>
        <v>0.35</v>
      </c>
      <c r="O22" s="101">
        <f>SUM(N23:N24)</f>
        <v>1</v>
      </c>
      <c r="P22" s="102">
        <f>SUM(P23:P24)/100</f>
        <v>0.35</v>
      </c>
      <c r="Q22" s="103">
        <f>20*P22</f>
        <v>7</v>
      </c>
      <c r="R22" s="104"/>
      <c r="S22" s="104"/>
      <c r="T22" s="104"/>
      <c r="U22" s="104"/>
    </row>
    <row r="23" spans="2:22" ht="60.75" customHeight="1" x14ac:dyDescent="0.25">
      <c r="B23" s="117" t="s">
        <v>13</v>
      </c>
      <c r="C23" s="211" t="s">
        <v>137</v>
      </c>
      <c r="D23" s="212"/>
      <c r="E23" s="213"/>
      <c r="F23" s="214" t="s">
        <v>272</v>
      </c>
      <c r="G23" s="217"/>
      <c r="H23" s="73"/>
      <c r="I23" s="74"/>
      <c r="J23" s="74"/>
      <c r="K23" s="74"/>
      <c r="L23" s="75"/>
      <c r="M23" s="106" t="str">
        <f t="shared" ref="M23:M24" si="3">IF(AND(COUNTBLANK(H23:L23)=4,OR(H23="x",I23="x",J23="x",K23="x",L23="x")),"","&lt;")</f>
        <v>&lt;</v>
      </c>
      <c r="N23" s="107">
        <f>P23/O24</f>
        <v>0.6</v>
      </c>
      <c r="O23" s="112"/>
      <c r="P23" s="109">
        <v>21</v>
      </c>
      <c r="Q23" s="103"/>
      <c r="R23" s="104">
        <f t="shared" ref="R23:R24" si="4">IF(ISBLANK(H23),P23,0)</f>
        <v>21</v>
      </c>
      <c r="S23" s="104">
        <f t="shared" ref="S23:S24" si="5">IF(I23="x",0,IF(J23="x",1/3,IF(K23="x",2/3,IF(L23="x",1)))*R23)</f>
        <v>0</v>
      </c>
      <c r="T23" s="103">
        <f>IF(SUM(R23:R24)=0,0,SUM(S23:S24)/SUM(R23:R24)*Q22)</f>
        <v>0</v>
      </c>
      <c r="U23" s="103">
        <f>IF(SUM(R23:R24)=0,0,Q22)</f>
        <v>7</v>
      </c>
      <c r="V23" s="110" t="str">
        <f>IF(COUNTBLANK(I23:L23)=4,"",N23*$N$22)</f>
        <v/>
      </c>
    </row>
    <row r="24" spans="2:22" ht="49.5" customHeight="1" x14ac:dyDescent="0.25">
      <c r="B24" s="117" t="s">
        <v>14</v>
      </c>
      <c r="C24" s="220" t="s">
        <v>138</v>
      </c>
      <c r="D24" s="221"/>
      <c r="E24" s="222"/>
      <c r="F24" s="214" t="s">
        <v>285</v>
      </c>
      <c r="G24" s="247"/>
      <c r="H24" s="76"/>
      <c r="I24" s="77"/>
      <c r="J24" s="77"/>
      <c r="K24" s="77"/>
      <c r="L24" s="78"/>
      <c r="M24" s="106" t="str">
        <f t="shared" si="3"/>
        <v>&lt;</v>
      </c>
      <c r="N24" s="107">
        <f>P24/O24</f>
        <v>0.4</v>
      </c>
      <c r="O24" s="112">
        <f>SUM(P23:P24)</f>
        <v>35</v>
      </c>
      <c r="P24" s="109">
        <v>14</v>
      </c>
      <c r="Q24" s="104"/>
      <c r="R24" s="104">
        <f t="shared" si="4"/>
        <v>14</v>
      </c>
      <c r="S24" s="104">
        <f t="shared" si="5"/>
        <v>0</v>
      </c>
      <c r="T24" s="104"/>
      <c r="U24" s="104"/>
      <c r="V24" s="110" t="str">
        <f>IF(COUNTBLANK(I24:L24)=4,"",N24*$N$22)</f>
        <v/>
      </c>
    </row>
    <row r="25" spans="2:22" ht="21" customHeight="1" thickBot="1" x14ac:dyDescent="0.3">
      <c r="B25" s="118"/>
      <c r="C25" s="119"/>
      <c r="D25" s="119"/>
      <c r="E25" s="119"/>
      <c r="F25" s="119"/>
      <c r="G25" s="119"/>
      <c r="H25" s="118"/>
      <c r="I25" s="118"/>
      <c r="J25" s="118"/>
      <c r="K25" s="118"/>
      <c r="L25" s="118"/>
      <c r="M25" s="120" t="str">
        <f>IF(COUNTBLANK(M17:M24)=8,"","!")</f>
        <v>!</v>
      </c>
      <c r="N25" s="50"/>
      <c r="O25" s="108"/>
      <c r="Q25" s="121">
        <f>SUM(Q16:Q24)</f>
        <v>20</v>
      </c>
      <c r="R25" s="121">
        <f>SUM(R16:R24)</f>
        <v>100</v>
      </c>
      <c r="S25" s="121">
        <f t="shared" ref="S25:U25" si="6">SUM(S16:S24)</f>
        <v>0</v>
      </c>
      <c r="T25" s="121">
        <f>SUM(T16:T24)/20</f>
        <v>0</v>
      </c>
      <c r="U25" s="121">
        <f t="shared" si="6"/>
        <v>40</v>
      </c>
      <c r="V25" s="49">
        <f>SUM(V17:V24)</f>
        <v>0</v>
      </c>
    </row>
    <row r="26" spans="2:22" ht="30" customHeight="1" thickBot="1" x14ac:dyDescent="0.3">
      <c r="B26" s="216" t="s">
        <v>81</v>
      </c>
      <c r="C26" s="202"/>
      <c r="D26" s="202"/>
      <c r="E26" s="203"/>
      <c r="G26" s="122" t="s">
        <v>78</v>
      </c>
      <c r="H26" s="118"/>
      <c r="I26" s="248">
        <f>+V25</f>
        <v>0</v>
      </c>
      <c r="J26" s="249"/>
      <c r="K26" s="249"/>
      <c r="L26" s="250"/>
      <c r="M26" s="123" t="str">
        <f>IF(I26&lt;0.6,"!","")</f>
        <v>!</v>
      </c>
      <c r="N26" s="124">
        <f>N16+N19+N22</f>
        <v>1</v>
      </c>
      <c r="O26" s="108"/>
    </row>
    <row r="27" spans="2:22" ht="10.5" customHeight="1" thickBot="1" x14ac:dyDescent="0.3">
      <c r="B27" s="241"/>
      <c r="C27" s="242"/>
      <c r="D27" s="242"/>
      <c r="E27" s="243"/>
      <c r="F27" s="125"/>
      <c r="G27" s="125"/>
      <c r="H27" s="118"/>
      <c r="I27" s="118"/>
      <c r="J27" s="118"/>
      <c r="K27" s="118"/>
      <c r="L27" s="118"/>
      <c r="M27" s="50"/>
      <c r="N27" s="50"/>
      <c r="O27" s="108"/>
    </row>
    <row r="28" spans="2:22" ht="30" customHeight="1" thickBot="1" x14ac:dyDescent="0.3">
      <c r="B28" s="241"/>
      <c r="C28" s="242"/>
      <c r="D28" s="242"/>
      <c r="E28" s="243"/>
      <c r="G28" s="122" t="s">
        <v>79</v>
      </c>
      <c r="H28" s="118"/>
      <c r="I28" s="234" t="str">
        <f>IF(COUNTBLANK(M25:M26)=2,T16/U16*20,"!")</f>
        <v>!</v>
      </c>
      <c r="J28" s="235"/>
      <c r="K28" s="118"/>
      <c r="L28" s="238" t="s">
        <v>77</v>
      </c>
      <c r="M28" s="50"/>
      <c r="N28" s="50"/>
      <c r="O28" s="108"/>
    </row>
    <row r="29" spans="2:22" ht="10.5" customHeight="1" thickBot="1" x14ac:dyDescent="0.3">
      <c r="B29" s="241"/>
      <c r="C29" s="242"/>
      <c r="D29" s="242"/>
      <c r="E29" s="243"/>
      <c r="F29" s="125"/>
      <c r="G29" s="125"/>
      <c r="H29" s="118"/>
      <c r="I29" s="118"/>
      <c r="J29" s="118"/>
      <c r="K29" s="118"/>
      <c r="L29" s="239"/>
      <c r="M29" s="50"/>
      <c r="N29" s="50"/>
      <c r="O29" s="108"/>
    </row>
    <row r="30" spans="2:22" ht="30" customHeight="1" thickTop="1" thickBot="1" x14ac:dyDescent="0.3">
      <c r="B30" s="244"/>
      <c r="C30" s="245"/>
      <c r="D30" s="245"/>
      <c r="E30" s="246"/>
      <c r="G30" s="126" t="s">
        <v>75</v>
      </c>
      <c r="H30" s="118"/>
      <c r="I30" s="236"/>
      <c r="J30" s="237"/>
      <c r="K30" s="118"/>
      <c r="L30" s="240"/>
      <c r="M30" s="50"/>
      <c r="N30" s="50"/>
      <c r="O30" s="108"/>
    </row>
    <row r="31" spans="2:22" ht="36" customHeight="1" thickTop="1" x14ac:dyDescent="0.25">
      <c r="B31" s="118"/>
      <c r="C31" s="119"/>
      <c r="D31" s="119"/>
      <c r="E31" s="119"/>
      <c r="F31" s="119"/>
      <c r="G31" s="233" t="s">
        <v>88</v>
      </c>
      <c r="H31" s="233"/>
      <c r="I31" s="233"/>
      <c r="J31" s="233"/>
      <c r="K31" s="233"/>
      <c r="L31" s="233"/>
      <c r="M31" s="233"/>
      <c r="N31" s="233"/>
      <c r="O31" s="127"/>
    </row>
    <row r="32" spans="2:22" ht="10.5" customHeight="1" thickBot="1" x14ac:dyDescent="0.3">
      <c r="B32" s="118"/>
      <c r="C32" s="119"/>
      <c r="D32" s="119"/>
      <c r="E32" s="119"/>
      <c r="F32" s="119"/>
      <c r="G32" s="119"/>
      <c r="H32" s="118"/>
      <c r="I32" s="118"/>
      <c r="J32" s="118"/>
      <c r="K32" s="118"/>
      <c r="L32" s="118"/>
      <c r="M32" s="50"/>
      <c r="N32" s="50"/>
      <c r="O32" s="108"/>
    </row>
    <row r="33" spans="2:15" ht="21" customHeight="1" thickBot="1" x14ac:dyDescent="0.3">
      <c r="B33" s="201" t="s">
        <v>103</v>
      </c>
      <c r="C33" s="202"/>
      <c r="D33" s="202"/>
      <c r="E33" s="203"/>
      <c r="F33" s="119"/>
      <c r="G33" s="128" t="s">
        <v>80</v>
      </c>
      <c r="H33" s="118"/>
      <c r="I33" s="118"/>
      <c r="J33" s="118"/>
      <c r="K33" s="118"/>
      <c r="L33" s="118"/>
      <c r="M33" s="50"/>
      <c r="N33" s="50"/>
      <c r="O33" s="108"/>
    </row>
    <row r="34" spans="2:15" ht="43.5" customHeight="1" x14ac:dyDescent="0.25">
      <c r="B34" s="204"/>
      <c r="C34" s="204"/>
      <c r="D34" s="204"/>
      <c r="E34" s="204"/>
      <c r="F34" s="119"/>
      <c r="G34" s="79"/>
      <c r="H34" s="118"/>
      <c r="I34" s="118"/>
      <c r="J34" s="118"/>
      <c r="K34" s="118"/>
      <c r="L34" s="118"/>
      <c r="M34" s="50"/>
      <c r="N34" s="50"/>
      <c r="O34" s="108"/>
    </row>
    <row r="35" spans="2:15" ht="43.5" customHeight="1" x14ac:dyDescent="0.25">
      <c r="B35" s="205"/>
      <c r="C35" s="205"/>
      <c r="D35" s="205"/>
      <c r="E35" s="205"/>
      <c r="F35" s="119"/>
      <c r="G35" s="80"/>
      <c r="H35" s="118"/>
      <c r="I35" s="118"/>
      <c r="J35" s="118"/>
      <c r="K35" s="118"/>
      <c r="L35" s="118"/>
      <c r="M35" s="50"/>
      <c r="N35" s="50"/>
      <c r="O35" s="108"/>
    </row>
    <row r="36" spans="2:15" ht="43.5" customHeight="1" x14ac:dyDescent="0.25">
      <c r="B36" s="205"/>
      <c r="C36" s="205"/>
      <c r="D36" s="205"/>
      <c r="E36" s="205"/>
      <c r="F36" s="119"/>
      <c r="G36" s="80"/>
      <c r="H36" s="118"/>
      <c r="I36" s="118"/>
      <c r="J36" s="118"/>
      <c r="K36" s="118"/>
      <c r="L36" s="118"/>
      <c r="M36" s="50"/>
      <c r="N36" s="50"/>
      <c r="O36" s="108"/>
    </row>
    <row r="37" spans="2:15" ht="43.5" customHeight="1" x14ac:dyDescent="0.25">
      <c r="B37" s="205"/>
      <c r="C37" s="205"/>
      <c r="D37" s="205"/>
      <c r="E37" s="205"/>
      <c r="F37" s="119"/>
      <c r="G37" s="80"/>
      <c r="H37" s="118"/>
      <c r="I37" s="118"/>
      <c r="J37" s="118"/>
      <c r="K37" s="118"/>
      <c r="L37" s="118"/>
      <c r="M37" s="50"/>
      <c r="N37" s="50"/>
      <c r="O37" s="108"/>
    </row>
    <row r="38" spans="2:15" ht="21" customHeight="1" x14ac:dyDescent="0.25">
      <c r="F38" s="119"/>
      <c r="G38" s="119"/>
      <c r="H38" s="118"/>
      <c r="I38" s="118"/>
      <c r="J38" s="118"/>
      <c r="K38" s="118"/>
      <c r="L38" s="118"/>
      <c r="M38" s="50"/>
      <c r="N38" s="50"/>
      <c r="O38" s="108"/>
    </row>
    <row r="39" spans="2:15" ht="21" customHeight="1" x14ac:dyDescent="0.25">
      <c r="B39" s="118"/>
      <c r="C39" s="119"/>
      <c r="D39" s="119"/>
      <c r="E39" s="119"/>
      <c r="F39" s="119"/>
      <c r="G39" s="119"/>
      <c r="H39" s="118"/>
      <c r="I39" s="118"/>
      <c r="J39" s="118"/>
      <c r="K39" s="118"/>
      <c r="L39" s="118"/>
      <c r="M39" s="50"/>
      <c r="N39" s="50"/>
      <c r="O39" s="108"/>
    </row>
    <row r="40" spans="2:15" ht="21" customHeight="1" x14ac:dyDescent="0.25">
      <c r="B40" s="118"/>
      <c r="C40" s="119"/>
      <c r="D40" s="119"/>
      <c r="E40" s="119"/>
      <c r="F40" s="119"/>
      <c r="G40" s="119"/>
      <c r="H40" s="118"/>
      <c r="I40" s="118"/>
      <c r="J40" s="118"/>
      <c r="K40" s="118"/>
      <c r="L40" s="118"/>
      <c r="M40" s="50"/>
      <c r="N40" s="50"/>
      <c r="O40" s="108"/>
    </row>
    <row r="41" spans="2:15" ht="21" customHeight="1" x14ac:dyDescent="0.25">
      <c r="B41" s="118"/>
      <c r="C41" s="119"/>
      <c r="D41" s="119"/>
      <c r="E41" s="119"/>
      <c r="F41" s="119"/>
      <c r="G41" s="119"/>
      <c r="H41" s="118"/>
      <c r="I41" s="118"/>
      <c r="J41" s="118"/>
      <c r="K41" s="118"/>
      <c r="L41" s="118"/>
      <c r="M41" s="50"/>
      <c r="N41" s="50"/>
      <c r="O41" s="108"/>
    </row>
    <row r="42" spans="2:15" ht="21" customHeight="1" x14ac:dyDescent="0.25">
      <c r="B42" s="118"/>
      <c r="C42" s="119"/>
      <c r="D42" s="119"/>
      <c r="E42" s="119"/>
      <c r="F42" s="119"/>
      <c r="G42" s="119"/>
      <c r="H42" s="118"/>
      <c r="I42" s="118"/>
      <c r="J42" s="118"/>
      <c r="K42" s="118"/>
      <c r="L42" s="118"/>
      <c r="M42" s="50"/>
      <c r="N42" s="50"/>
      <c r="O42" s="108"/>
    </row>
    <row r="43" spans="2:15" ht="21" customHeight="1" x14ac:dyDescent="0.25">
      <c r="B43" s="118"/>
      <c r="C43" s="119"/>
      <c r="D43" s="119"/>
      <c r="E43" s="119"/>
      <c r="F43" s="119"/>
      <c r="G43" s="119"/>
      <c r="H43" s="118"/>
      <c r="I43" s="118"/>
      <c r="J43" s="118"/>
      <c r="K43" s="118"/>
      <c r="L43" s="118"/>
      <c r="M43" s="50"/>
      <c r="N43" s="50"/>
      <c r="O43" s="108"/>
    </row>
  </sheetData>
  <sheetProtection password="F771" sheet="1" objects="1" scenarios="1"/>
  <protectedRanges>
    <protectedRange sqref="H6:H7 G34:G37 I30 B27 B34:B37" name="Plage1"/>
    <protectedRange sqref="H17:L18 H20:L21 H23:L24" name="Plage1_1"/>
  </protectedRanges>
  <mergeCells count="47">
    <mergeCell ref="B22:G22"/>
    <mergeCell ref="C23:E23"/>
    <mergeCell ref="C24:E24"/>
    <mergeCell ref="B16:G16"/>
    <mergeCell ref="B6:E6"/>
    <mergeCell ref="D11:E11"/>
    <mergeCell ref="D10:E10"/>
    <mergeCell ref="D9:E9"/>
    <mergeCell ref="D8:E8"/>
    <mergeCell ref="D7:E7"/>
    <mergeCell ref="B7:C7"/>
    <mergeCell ref="B8:C8"/>
    <mergeCell ref="B9:C9"/>
    <mergeCell ref="B10:C10"/>
    <mergeCell ref="B11:C11"/>
    <mergeCell ref="B37:E37"/>
    <mergeCell ref="M13:N15"/>
    <mergeCell ref="B35:E35"/>
    <mergeCell ref="G31:N31"/>
    <mergeCell ref="I28:J28"/>
    <mergeCell ref="I30:J30"/>
    <mergeCell ref="L28:L30"/>
    <mergeCell ref="B27:E30"/>
    <mergeCell ref="F24:G24"/>
    <mergeCell ref="I26:L26"/>
    <mergeCell ref="C20:E20"/>
    <mergeCell ref="F18:G18"/>
    <mergeCell ref="C21:E21"/>
    <mergeCell ref="F21:G21"/>
    <mergeCell ref="B13:E15"/>
    <mergeCell ref="F13:G15"/>
    <mergeCell ref="D2:N2"/>
    <mergeCell ref="D4:N4"/>
    <mergeCell ref="B33:E33"/>
    <mergeCell ref="B34:E34"/>
    <mergeCell ref="B36:E36"/>
    <mergeCell ref="G7:G11"/>
    <mergeCell ref="H6:N6"/>
    <mergeCell ref="H7:N11"/>
    <mergeCell ref="C18:E18"/>
    <mergeCell ref="F20:G20"/>
    <mergeCell ref="B26:E26"/>
    <mergeCell ref="F23:G23"/>
    <mergeCell ref="B19:G19"/>
    <mergeCell ref="C17:E17"/>
    <mergeCell ref="F17:G17"/>
    <mergeCell ref="H13:L13"/>
  </mergeCells>
  <conditionalFormatting sqref="I26:L26">
    <cfRule type="cellIs" dxfId="42" priority="7" operator="greaterThan">
      <formula>0.5</formula>
    </cfRule>
    <cfRule type="cellIs" dxfId="41" priority="8" operator="lessThan">
      <formula>0.5</formula>
    </cfRule>
  </conditionalFormatting>
  <conditionalFormatting sqref="I28:J28">
    <cfRule type="cellIs" dxfId="40" priority="6" operator="equal">
      <formula>"!"</formula>
    </cfRule>
  </conditionalFormatting>
  <conditionalFormatting sqref="H22 H16 H19">
    <cfRule type="containsText" dxfId="39" priority="2" operator="containsText" text="?">
      <formula>NOT(ISERROR(SEARCH("?",H16)))</formula>
    </cfRule>
  </conditionalFormatting>
  <conditionalFormatting sqref="M17:M18 M20:M21 M23:M24">
    <cfRule type="containsText" dxfId="38" priority="1" operator="containsText" text="&lt;">
      <formula>NOT(ISERROR(SEARCH("&lt;",M17)))</formula>
    </cfRule>
  </conditionalFormatting>
  <pageMargins left="0.59055118110236227" right="0.59055118110236227" top="0.59055118110236227" bottom="0.59055118110236227"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V93"/>
  <sheetViews>
    <sheetView zoomScale="90" zoomScaleNormal="90" workbookViewId="0">
      <selection activeCell="Z6" sqref="Z6"/>
    </sheetView>
  </sheetViews>
  <sheetFormatPr baseColWidth="10" defaultColWidth="11.42578125" defaultRowHeight="21" customHeight="1" x14ac:dyDescent="0.25"/>
  <cols>
    <col min="1" max="1" width="3.7109375" style="1" customWidth="1"/>
    <col min="2" max="2" width="10.140625" style="1" customWidth="1"/>
    <col min="3" max="3" width="15.7109375" style="1" customWidth="1"/>
    <col min="4" max="4" width="10" style="1" customWidth="1"/>
    <col min="5" max="5" width="25.7109375" style="1" customWidth="1"/>
    <col min="6" max="6" width="13.7109375" style="1" customWidth="1"/>
    <col min="7" max="7" width="37.7109375" style="1" customWidth="1"/>
    <col min="8" max="12" width="12.7109375" style="1" customWidth="1"/>
    <col min="13" max="14" width="6.7109375" style="1" customWidth="1"/>
    <col min="15" max="15" width="4.7109375" style="156" customWidth="1"/>
    <col min="16" max="21" width="12.5703125" style="5" hidden="1" customWidth="1"/>
    <col min="22" max="22" width="11.42578125" style="1" hidden="1" customWidth="1"/>
    <col min="23" max="23" width="0" style="1" hidden="1" customWidth="1"/>
    <col min="24" max="16384" width="11.42578125" style="1"/>
  </cols>
  <sheetData>
    <row r="1" spans="2:21" ht="16.5" customHeight="1" thickBot="1" x14ac:dyDescent="0.3"/>
    <row r="2" spans="2:21" ht="45" customHeight="1" thickBot="1" x14ac:dyDescent="0.3">
      <c r="D2" s="335" t="s">
        <v>110</v>
      </c>
      <c r="E2" s="336"/>
      <c r="F2" s="336"/>
      <c r="G2" s="336"/>
      <c r="H2" s="336"/>
      <c r="I2" s="336"/>
      <c r="J2" s="336"/>
      <c r="K2" s="336"/>
      <c r="L2" s="336"/>
      <c r="M2" s="336"/>
      <c r="N2" s="337"/>
    </row>
    <row r="3" spans="2:21" ht="16.5" customHeight="1" thickBot="1" x14ac:dyDescent="0.3">
      <c r="O3" s="157"/>
    </row>
    <row r="4" spans="2:21" ht="45" customHeight="1" thickBot="1" x14ac:dyDescent="0.3">
      <c r="D4" s="332" t="s">
        <v>106</v>
      </c>
      <c r="E4" s="333"/>
      <c r="F4" s="333"/>
      <c r="G4" s="333"/>
      <c r="H4" s="333"/>
      <c r="I4" s="333"/>
      <c r="J4" s="333"/>
      <c r="K4" s="333"/>
      <c r="L4" s="333"/>
      <c r="M4" s="333"/>
      <c r="N4" s="334"/>
    </row>
    <row r="5" spans="2:21" ht="21" customHeight="1" x14ac:dyDescent="0.25">
      <c r="N5" s="16"/>
    </row>
    <row r="6" spans="2:21" ht="21" customHeight="1" x14ac:dyDescent="0.25">
      <c r="B6" s="338" t="s">
        <v>51</v>
      </c>
      <c r="C6" s="338"/>
      <c r="D6" s="338"/>
      <c r="E6" s="338"/>
      <c r="F6" s="2"/>
      <c r="G6" s="6" t="s">
        <v>63</v>
      </c>
      <c r="H6" s="339"/>
      <c r="I6" s="339"/>
      <c r="J6" s="339"/>
      <c r="K6" s="339"/>
      <c r="L6" s="339"/>
      <c r="M6" s="339"/>
      <c r="N6" s="339"/>
    </row>
    <row r="7" spans="2:21" ht="21" customHeight="1" x14ac:dyDescent="0.25">
      <c r="B7" s="340" t="s">
        <v>40</v>
      </c>
      <c r="C7" s="341"/>
      <c r="D7" s="321" t="str">
        <f>IF(COUNTBLANK(Evaluation!F8)=0,Evaluation!F8,"")</f>
        <v>XXX</v>
      </c>
      <c r="E7" s="322"/>
      <c r="F7" s="3"/>
      <c r="G7" s="342" t="s">
        <v>76</v>
      </c>
      <c r="H7" s="345"/>
      <c r="I7" s="345"/>
      <c r="J7" s="345"/>
      <c r="K7" s="345"/>
      <c r="L7" s="345"/>
      <c r="M7" s="345"/>
      <c r="N7" s="345"/>
    </row>
    <row r="8" spans="2:21" ht="21" customHeight="1" x14ac:dyDescent="0.25">
      <c r="B8" s="323" t="s">
        <v>36</v>
      </c>
      <c r="C8" s="324"/>
      <c r="D8" s="321" t="str">
        <f>IF(COUNTBLANK(Evaluation!F9)=0,Evaluation!F9,"")</f>
        <v>Lycée</v>
      </c>
      <c r="E8" s="322"/>
      <c r="F8" s="3"/>
      <c r="G8" s="343"/>
      <c r="H8" s="345"/>
      <c r="I8" s="345"/>
      <c r="J8" s="345"/>
      <c r="K8" s="345"/>
      <c r="L8" s="345"/>
      <c r="M8" s="345"/>
      <c r="N8" s="345"/>
    </row>
    <row r="9" spans="2:21" ht="21" customHeight="1" x14ac:dyDescent="0.25">
      <c r="B9" s="323" t="s">
        <v>37</v>
      </c>
      <c r="C9" s="324"/>
      <c r="D9" s="321">
        <f>IF(COUNTBLANK(Evaluation!F10)=0,Evaluation!F10,"")</f>
        <v>2023</v>
      </c>
      <c r="E9" s="322"/>
      <c r="F9" s="3"/>
      <c r="G9" s="343"/>
      <c r="H9" s="345"/>
      <c r="I9" s="345"/>
      <c r="J9" s="345"/>
      <c r="K9" s="345"/>
      <c r="L9" s="345"/>
      <c r="M9" s="345"/>
      <c r="N9" s="345"/>
    </row>
    <row r="10" spans="2:21" ht="21" customHeight="1" x14ac:dyDescent="0.25">
      <c r="B10" s="323" t="s">
        <v>38</v>
      </c>
      <c r="C10" s="324"/>
      <c r="D10" s="325" t="str">
        <f>IF(COUNTBLANK(Evaluation!F11)=0,Evaluation!F11,"")</f>
        <v>XXX</v>
      </c>
      <c r="E10" s="326"/>
      <c r="F10" s="3"/>
      <c r="G10" s="343"/>
      <c r="H10" s="345"/>
      <c r="I10" s="345"/>
      <c r="J10" s="345"/>
      <c r="K10" s="345"/>
      <c r="L10" s="345"/>
      <c r="M10" s="345"/>
      <c r="N10" s="345"/>
    </row>
    <row r="11" spans="2:21" ht="21" customHeight="1" x14ac:dyDescent="0.25">
      <c r="B11" s="323" t="s">
        <v>39</v>
      </c>
      <c r="C11" s="324"/>
      <c r="D11" s="325" t="str">
        <f>IF(COUNTBLANK(Evaluation!F12)=0,Evaluation!F12,"")</f>
        <v>XXX</v>
      </c>
      <c r="E11" s="326"/>
      <c r="F11" s="3"/>
      <c r="G11" s="344"/>
      <c r="H11" s="345"/>
      <c r="I11" s="345"/>
      <c r="J11" s="345"/>
      <c r="K11" s="345"/>
      <c r="L11" s="345"/>
      <c r="M11" s="345"/>
      <c r="N11" s="345"/>
    </row>
    <row r="12" spans="2:21" ht="21" customHeight="1" thickBot="1" x14ac:dyDescent="0.3"/>
    <row r="13" spans="2:21" ht="19.5" thickBot="1" x14ac:dyDescent="0.3">
      <c r="B13" s="302" t="s">
        <v>64</v>
      </c>
      <c r="C13" s="327"/>
      <c r="D13" s="327"/>
      <c r="E13" s="303"/>
      <c r="F13" s="302" t="s">
        <v>65</v>
      </c>
      <c r="G13" s="303"/>
      <c r="H13" s="312" t="s">
        <v>66</v>
      </c>
      <c r="I13" s="313"/>
      <c r="J13" s="313"/>
      <c r="K13" s="313"/>
      <c r="L13" s="314"/>
      <c r="M13" s="315" t="s">
        <v>82</v>
      </c>
      <c r="N13" s="316"/>
    </row>
    <row r="14" spans="2:21" ht="15" x14ac:dyDescent="0.25">
      <c r="B14" s="304"/>
      <c r="C14" s="328"/>
      <c r="D14" s="328"/>
      <c r="E14" s="305"/>
      <c r="F14" s="304"/>
      <c r="G14" s="305"/>
      <c r="H14" s="10" t="s">
        <v>67</v>
      </c>
      <c r="I14" s="32">
        <v>0</v>
      </c>
      <c r="J14" s="20" t="s">
        <v>68</v>
      </c>
      <c r="K14" s="11" t="s">
        <v>69</v>
      </c>
      <c r="L14" s="12" t="s">
        <v>70</v>
      </c>
      <c r="M14" s="317"/>
      <c r="N14" s="318"/>
    </row>
    <row r="15" spans="2:21" ht="54" customHeight="1" thickBot="1" x14ac:dyDescent="0.3">
      <c r="B15" s="306"/>
      <c r="C15" s="329"/>
      <c r="D15" s="329"/>
      <c r="E15" s="307"/>
      <c r="F15" s="306"/>
      <c r="G15" s="307"/>
      <c r="H15" s="90" t="s">
        <v>298</v>
      </c>
      <c r="I15" s="9" t="s">
        <v>71</v>
      </c>
      <c r="J15" s="21" t="s">
        <v>72</v>
      </c>
      <c r="K15" s="8" t="s">
        <v>73</v>
      </c>
      <c r="L15" s="7" t="s">
        <v>74</v>
      </c>
      <c r="M15" s="319"/>
      <c r="N15" s="320"/>
      <c r="P15" s="33" t="s">
        <v>99</v>
      </c>
      <c r="Q15" s="34" t="s">
        <v>97</v>
      </c>
      <c r="R15" s="33" t="s">
        <v>86</v>
      </c>
      <c r="S15" s="33" t="s">
        <v>84</v>
      </c>
      <c r="T15" s="33" t="s">
        <v>85</v>
      </c>
      <c r="U15" s="33" t="s">
        <v>98</v>
      </c>
    </row>
    <row r="16" spans="2:21" ht="21" customHeight="1" x14ac:dyDescent="0.25">
      <c r="B16" s="330" t="s">
        <v>139</v>
      </c>
      <c r="C16" s="331"/>
      <c r="D16" s="331"/>
      <c r="E16" s="331"/>
      <c r="F16" s="331"/>
      <c r="G16" s="331"/>
      <c r="H16" s="38" t="str">
        <f>IF((R17+R18+R19)/(P17+P18+P19)&lt;0.5,"?","")</f>
        <v/>
      </c>
      <c r="I16" s="40"/>
      <c r="J16" s="40"/>
      <c r="K16" s="40"/>
      <c r="L16" s="40"/>
      <c r="M16" s="27"/>
      <c r="N16" s="28">
        <f>P16</f>
        <v>0.08</v>
      </c>
      <c r="O16" s="158">
        <f>SUM(N17:N19)</f>
        <v>1</v>
      </c>
      <c r="P16" s="25">
        <f>SUM(P17:P19)/100</f>
        <v>0.08</v>
      </c>
      <c r="Q16" s="24">
        <f>SUM(Q17:Q74)</f>
        <v>20.000000000000004</v>
      </c>
      <c r="R16" s="24">
        <f>SUM(R17:R74)</f>
        <v>100</v>
      </c>
      <c r="S16" s="24">
        <f>SUM(S17:S74)</f>
        <v>0</v>
      </c>
      <c r="T16" s="24">
        <f>SUM(T17:T74)</f>
        <v>0</v>
      </c>
      <c r="U16" s="24">
        <f>SUM(U17:U74)</f>
        <v>20.000000000000004</v>
      </c>
    </row>
    <row r="17" spans="2:22" ht="36" customHeight="1" x14ac:dyDescent="0.25">
      <c r="B17" s="162" t="s">
        <v>17</v>
      </c>
      <c r="C17" s="298" t="s">
        <v>140</v>
      </c>
      <c r="D17" s="299"/>
      <c r="E17" s="300"/>
      <c r="F17" s="274" t="s">
        <v>141</v>
      </c>
      <c r="G17" s="275"/>
      <c r="H17" s="77"/>
      <c r="I17" s="77"/>
      <c r="J17" s="77"/>
      <c r="K17" s="77"/>
      <c r="L17" s="77"/>
      <c r="M17" s="15" t="str">
        <f t="shared" ref="M17:M19" si="0">IF(AND(COUNTBLANK(H17:L17)=4,OR(H17="x",I17="x",J17="x",K17="x",L17="x")),"","&lt;")</f>
        <v>&lt;</v>
      </c>
      <c r="N17" s="35">
        <f>P17/$O$19</f>
        <v>0.25</v>
      </c>
      <c r="O17" s="36">
        <f t="shared" ref="O17:O18" si="1">SUM(P17)</f>
        <v>2</v>
      </c>
      <c r="P17" s="23">
        <v>2</v>
      </c>
      <c r="Q17" s="24">
        <f>20*P16</f>
        <v>1.6</v>
      </c>
      <c r="R17" s="4">
        <f t="shared" ref="R17:R19" si="2">IF(H17=0,P17,0)</f>
        <v>2</v>
      </c>
      <c r="S17" s="4">
        <f t="shared" ref="S17:S19" si="3">IF(I17="x",0,IF(J17="x",1/3,IF(K17="x",2/3,IF(L17="x",1)))*R17)</f>
        <v>0</v>
      </c>
      <c r="T17" s="24">
        <f>IF(SUM(R17:R19)=0,0,SUM(S17:S19)/SUM(R17:R19)*Q17)</f>
        <v>0</v>
      </c>
      <c r="U17" s="24">
        <f>IF(SUM(R17:R19)=0,0,Q17)</f>
        <v>1.6</v>
      </c>
      <c r="V17" s="110" t="str">
        <f>IF(COUNTBLANK(I17:L17)=4,"",N17*$N$16)</f>
        <v/>
      </c>
    </row>
    <row r="18" spans="2:22" ht="21" customHeight="1" x14ac:dyDescent="0.25">
      <c r="B18" s="162" t="s">
        <v>145</v>
      </c>
      <c r="C18" s="298" t="s">
        <v>142</v>
      </c>
      <c r="D18" s="299"/>
      <c r="E18" s="300"/>
      <c r="F18" s="274" t="s">
        <v>143</v>
      </c>
      <c r="G18" s="275"/>
      <c r="H18" s="77"/>
      <c r="I18" s="77"/>
      <c r="J18" s="77"/>
      <c r="K18" s="77"/>
      <c r="L18" s="77"/>
      <c r="M18" s="15" t="str">
        <f t="shared" si="0"/>
        <v>&lt;</v>
      </c>
      <c r="N18" s="35">
        <f t="shared" ref="N18:N19" si="4">P18/$O$19</f>
        <v>0.25</v>
      </c>
      <c r="O18" s="36">
        <f t="shared" si="1"/>
        <v>2</v>
      </c>
      <c r="P18" s="23">
        <v>2</v>
      </c>
      <c r="Q18" s="24"/>
      <c r="R18" s="4">
        <f t="shared" si="2"/>
        <v>2</v>
      </c>
      <c r="S18" s="4">
        <f t="shared" si="3"/>
        <v>0</v>
      </c>
      <c r="T18" s="24"/>
      <c r="U18" s="24"/>
      <c r="V18" s="110" t="str">
        <f t="shared" ref="V18:V19" si="5">IF(COUNTBLANK(I18:L18)=4,"",N18*$N$16)</f>
        <v/>
      </c>
    </row>
    <row r="19" spans="2:22" ht="58.5" customHeight="1" x14ac:dyDescent="0.25">
      <c r="B19" s="161" t="s">
        <v>146</v>
      </c>
      <c r="C19" s="268" t="s">
        <v>144</v>
      </c>
      <c r="D19" s="269"/>
      <c r="E19" s="270"/>
      <c r="F19" s="274" t="s">
        <v>257</v>
      </c>
      <c r="G19" s="275"/>
      <c r="H19" s="77"/>
      <c r="I19" s="77"/>
      <c r="J19" s="77"/>
      <c r="K19" s="77"/>
      <c r="L19" s="77"/>
      <c r="M19" s="15" t="str">
        <f t="shared" si="0"/>
        <v>&lt;</v>
      </c>
      <c r="N19" s="35">
        <f t="shared" si="4"/>
        <v>0.5</v>
      </c>
      <c r="O19" s="36">
        <f>SUM(P17:$P$19)</f>
        <v>8</v>
      </c>
      <c r="P19" s="23">
        <v>4</v>
      </c>
      <c r="Q19" s="24"/>
      <c r="R19" s="4">
        <f t="shared" si="2"/>
        <v>4</v>
      </c>
      <c r="S19" s="4">
        <f t="shared" si="3"/>
        <v>0</v>
      </c>
      <c r="T19" s="24"/>
      <c r="U19" s="24"/>
      <c r="V19" s="110" t="str">
        <f t="shared" si="5"/>
        <v/>
      </c>
    </row>
    <row r="20" spans="2:22" ht="21" customHeight="1" x14ac:dyDescent="0.25">
      <c r="B20" s="276" t="s">
        <v>147</v>
      </c>
      <c r="C20" s="277"/>
      <c r="D20" s="277"/>
      <c r="E20" s="277"/>
      <c r="F20" s="277"/>
      <c r="G20" s="277"/>
      <c r="H20" s="38" t="str">
        <f>IF((R21+R22+R23)/(P21+P22+P23)&lt;0.5,"?","")</f>
        <v/>
      </c>
      <c r="I20" s="41"/>
      <c r="J20" s="41"/>
      <c r="K20" s="41"/>
      <c r="L20" s="41"/>
      <c r="M20" s="29"/>
      <c r="N20" s="30">
        <f>P20</f>
        <v>0.06</v>
      </c>
      <c r="O20" s="158">
        <f>SUM(N21:N24)</f>
        <v>0.99999999999999989</v>
      </c>
      <c r="P20" s="25">
        <f>SUM(P21:P24)/100</f>
        <v>0.06</v>
      </c>
      <c r="Q20" s="25"/>
      <c r="R20" s="4"/>
      <c r="S20" s="4"/>
      <c r="T20" s="4"/>
      <c r="U20" s="4"/>
    </row>
    <row r="21" spans="2:22" ht="65.099999999999994" customHeight="1" x14ac:dyDescent="0.25">
      <c r="B21" s="161" t="s">
        <v>18</v>
      </c>
      <c r="C21" s="268" t="s">
        <v>148</v>
      </c>
      <c r="D21" s="269"/>
      <c r="E21" s="270"/>
      <c r="F21" s="274" t="s">
        <v>274</v>
      </c>
      <c r="G21" s="275"/>
      <c r="H21" s="77"/>
      <c r="I21" s="77"/>
      <c r="J21" s="77"/>
      <c r="K21" s="77"/>
      <c r="L21" s="77"/>
      <c r="M21" s="15" t="str">
        <f>IF(AND(COUNTBLANK(H21:L21)=4,OR(H21="x",I21="x",J21="x",K21="x",L21="x")),"","&lt;")</f>
        <v>&lt;</v>
      </c>
      <c r="N21" s="35">
        <f>P21/$O$24</f>
        <v>0.33333333333333331</v>
      </c>
      <c r="O21" s="36"/>
      <c r="P21" s="23">
        <v>2</v>
      </c>
      <c r="Q21" s="24">
        <f>20*P20</f>
        <v>1.2</v>
      </c>
      <c r="R21" s="4">
        <f>IF(H21=0,P21,0)</f>
        <v>2</v>
      </c>
      <c r="S21" s="4">
        <f t="shared" ref="S21:S24" si="6">IF(I21="x",0,IF(J21="x",1/3,IF(K21="x",2/3,IF(L21="x",1)))*R21)</f>
        <v>0</v>
      </c>
      <c r="T21" s="24">
        <f>IF(SUM(R21:R24)=0,0,SUM(S21:S24)/SUM(R21:R24)*Q21)</f>
        <v>0</v>
      </c>
      <c r="U21" s="24">
        <f>IF(SUM(R21:R24)=0,0,Q21)</f>
        <v>1.2</v>
      </c>
      <c r="V21" s="110" t="str">
        <f>IF(COUNTBLANK(I21:L21)=4,"",N21*$N$20)</f>
        <v/>
      </c>
    </row>
    <row r="22" spans="2:22" ht="36" customHeight="1" x14ac:dyDescent="0.25">
      <c r="B22" s="162" t="s">
        <v>20</v>
      </c>
      <c r="C22" s="298" t="s">
        <v>149</v>
      </c>
      <c r="D22" s="299"/>
      <c r="E22" s="300"/>
      <c r="F22" s="274" t="s">
        <v>150</v>
      </c>
      <c r="G22" s="275"/>
      <c r="H22" s="77"/>
      <c r="I22" s="77"/>
      <c r="J22" s="77"/>
      <c r="K22" s="77"/>
      <c r="L22" s="77"/>
      <c r="M22" s="15" t="str">
        <f>IF(AND(COUNTBLANK(H22:L22)=4,OR(H22="x",I22="x",J22="x",K22="x",L22="x")),"","&lt;")</f>
        <v>&lt;</v>
      </c>
      <c r="N22" s="35">
        <f>P22/$O$24</f>
        <v>0.16666666666666666</v>
      </c>
      <c r="O22" s="36"/>
      <c r="P22" s="23">
        <v>1</v>
      </c>
      <c r="Q22" s="24"/>
      <c r="R22" s="4">
        <f>IF(H22=0,P22,0)</f>
        <v>1</v>
      </c>
      <c r="S22" s="4">
        <f t="shared" si="6"/>
        <v>0</v>
      </c>
      <c r="T22" s="24"/>
      <c r="U22" s="24"/>
      <c r="V22" s="110" t="str">
        <f t="shared" ref="V22:V24" si="7">IF(COUNTBLANK(I22:L22)=4,"",N22*$N$20)</f>
        <v/>
      </c>
    </row>
    <row r="23" spans="2:22" ht="80.099999999999994" customHeight="1" x14ac:dyDescent="0.25">
      <c r="B23" s="266" t="s">
        <v>19</v>
      </c>
      <c r="C23" s="268" t="s">
        <v>243</v>
      </c>
      <c r="D23" s="269"/>
      <c r="E23" s="270"/>
      <c r="F23" s="274" t="s">
        <v>275</v>
      </c>
      <c r="G23" s="301"/>
      <c r="H23" s="77"/>
      <c r="I23" s="77"/>
      <c r="J23" s="77"/>
      <c r="K23" s="77"/>
      <c r="L23" s="77"/>
      <c r="M23" s="15" t="str">
        <f>IF(AND(COUNTBLANK(H23:L23)=4,OR(H23="x",I23="x",J23="x",K23="x",L23="x")),"","&lt;")</f>
        <v>&lt;</v>
      </c>
      <c r="N23" s="35">
        <f>P23/$O$24</f>
        <v>0.33333333333333331</v>
      </c>
      <c r="O23" s="36"/>
      <c r="P23" s="23">
        <v>2</v>
      </c>
      <c r="Q23" s="4"/>
      <c r="R23" s="4">
        <f>IF(H23=0,P23,0)</f>
        <v>2</v>
      </c>
      <c r="S23" s="4">
        <f t="shared" si="6"/>
        <v>0</v>
      </c>
      <c r="T23" s="4"/>
      <c r="U23" s="4"/>
      <c r="V23" s="110" t="str">
        <f t="shared" si="7"/>
        <v/>
      </c>
    </row>
    <row r="24" spans="2:22" ht="89.1" customHeight="1" x14ac:dyDescent="0.25">
      <c r="B24" s="311"/>
      <c r="C24" s="308"/>
      <c r="D24" s="309"/>
      <c r="E24" s="310"/>
      <c r="F24" s="274" t="s">
        <v>265</v>
      </c>
      <c r="G24" s="301"/>
      <c r="H24" s="77"/>
      <c r="I24" s="77"/>
      <c r="J24" s="77"/>
      <c r="K24" s="77"/>
      <c r="L24" s="77"/>
      <c r="M24" s="15" t="str">
        <f>IF(AND(COUNTBLANK(H24:L24)=4,OR(H24="x",I24="x",J24="x",K24="x",L24="x")),"","&lt;")</f>
        <v>&lt;</v>
      </c>
      <c r="N24" s="35">
        <f>P24/$O$24</f>
        <v>0.16666666666666666</v>
      </c>
      <c r="O24" s="36">
        <f>SUM(P21:P24)</f>
        <v>6</v>
      </c>
      <c r="P24" s="23">
        <v>1</v>
      </c>
      <c r="Q24" s="4"/>
      <c r="R24" s="4">
        <f>IF(H24=0,P24,0)</f>
        <v>1</v>
      </c>
      <c r="S24" s="4">
        <f t="shared" si="6"/>
        <v>0</v>
      </c>
      <c r="T24" s="4"/>
      <c r="U24" s="4"/>
      <c r="V24" s="110" t="str">
        <f t="shared" si="7"/>
        <v/>
      </c>
    </row>
    <row r="25" spans="2:22" ht="21" customHeight="1" x14ac:dyDescent="0.25">
      <c r="B25" s="276" t="s">
        <v>21</v>
      </c>
      <c r="C25" s="277"/>
      <c r="D25" s="277"/>
      <c r="E25" s="277"/>
      <c r="F25" s="277"/>
      <c r="G25" s="277"/>
      <c r="H25" s="38" t="str">
        <f>IF((R26+R27+R28)/(P26+P27+P28)&lt;0.5,"?","")</f>
        <v/>
      </c>
      <c r="I25" s="41"/>
      <c r="J25" s="41"/>
      <c r="K25" s="41"/>
      <c r="L25" s="41"/>
      <c r="M25" s="29"/>
      <c r="N25" s="30">
        <f>P25</f>
        <v>0.05</v>
      </c>
      <c r="O25" s="158">
        <f>SUM(N26:N28)</f>
        <v>1</v>
      </c>
      <c r="P25" s="25">
        <f>SUM(P26:P28)/100</f>
        <v>0.05</v>
      </c>
      <c r="Q25" s="25"/>
      <c r="R25" s="4"/>
      <c r="S25" s="4"/>
      <c r="T25" s="4"/>
      <c r="U25" s="4"/>
    </row>
    <row r="26" spans="2:22" ht="21" customHeight="1" x14ac:dyDescent="0.25">
      <c r="B26" s="162" t="s">
        <v>26</v>
      </c>
      <c r="C26" s="298" t="s">
        <v>22</v>
      </c>
      <c r="D26" s="299"/>
      <c r="E26" s="300"/>
      <c r="F26" s="274" t="s">
        <v>264</v>
      </c>
      <c r="G26" s="275"/>
      <c r="H26" s="77"/>
      <c r="I26" s="77"/>
      <c r="J26" s="77"/>
      <c r="K26" s="77"/>
      <c r="L26" s="77"/>
      <c r="M26" s="15" t="str">
        <f>IF(AND(COUNTBLANK(H26:L26)=4,OR(H26="x",I26="x",J26="x",K26="x",L26="x")),"","&lt;")</f>
        <v>&lt;</v>
      </c>
      <c r="N26" s="35">
        <f>P26/O28</f>
        <v>0.4</v>
      </c>
      <c r="O26" s="36"/>
      <c r="P26" s="23">
        <v>2</v>
      </c>
      <c r="Q26" s="24">
        <f>20*P25</f>
        <v>1</v>
      </c>
      <c r="R26" s="4">
        <f>IF(H26=0,P26,0)</f>
        <v>2</v>
      </c>
      <c r="S26" s="4">
        <f t="shared" ref="S26:S28" si="8">IF(I26="x",0,IF(J26="x",1/3,IF(K26="x",2/3,IF(L26="x",1)))*R26)</f>
        <v>0</v>
      </c>
      <c r="T26" s="24">
        <f>IF(SUM(R26:R28)=0,0,SUM(S26:S28)/SUM(R26:R28)*Q26)</f>
        <v>0</v>
      </c>
      <c r="U26" s="24">
        <f>IF(SUM(R26:R28)=0,0,Q26)</f>
        <v>1</v>
      </c>
      <c r="V26" s="110" t="str">
        <f>IF(COUNTBLANK(I26:L26)=4,"",N26*$N$25)</f>
        <v/>
      </c>
    </row>
    <row r="27" spans="2:22" ht="135" customHeight="1" x14ac:dyDescent="0.25">
      <c r="B27" s="161" t="s">
        <v>24</v>
      </c>
      <c r="C27" s="268" t="s">
        <v>23</v>
      </c>
      <c r="D27" s="269"/>
      <c r="E27" s="270"/>
      <c r="F27" s="274" t="s">
        <v>244</v>
      </c>
      <c r="G27" s="275"/>
      <c r="H27" s="77"/>
      <c r="I27" s="77"/>
      <c r="J27" s="77"/>
      <c r="K27" s="77"/>
      <c r="L27" s="77"/>
      <c r="M27" s="15" t="str">
        <f>IF(AND(COUNTBLANK(H27:L27)=4,OR(H27="x",I27="x",J27="x",K27="x",L27="x")),"","&lt;")</f>
        <v>&lt;</v>
      </c>
      <c r="N27" s="35">
        <f>P27/O28</f>
        <v>0.2</v>
      </c>
      <c r="O27" s="36"/>
      <c r="P27" s="23">
        <v>1</v>
      </c>
      <c r="Q27" s="4"/>
      <c r="R27" s="4">
        <f>IF(H27=0,P27,0)</f>
        <v>1</v>
      </c>
      <c r="S27" s="4">
        <f t="shared" si="8"/>
        <v>0</v>
      </c>
      <c r="T27" s="4"/>
      <c r="U27" s="4"/>
      <c r="V27" s="110" t="str">
        <f t="shared" ref="V27:V28" si="9">IF(COUNTBLANK(I27:L27)=4,"",N27*$N$25)</f>
        <v/>
      </c>
    </row>
    <row r="28" spans="2:22" ht="36" customHeight="1" x14ac:dyDescent="0.25">
      <c r="B28" s="162" t="s">
        <v>25</v>
      </c>
      <c r="C28" s="298" t="s">
        <v>151</v>
      </c>
      <c r="D28" s="299"/>
      <c r="E28" s="300"/>
      <c r="F28" s="274" t="s">
        <v>152</v>
      </c>
      <c r="G28" s="275"/>
      <c r="H28" s="77"/>
      <c r="I28" s="77"/>
      <c r="J28" s="77"/>
      <c r="K28" s="77"/>
      <c r="L28" s="77"/>
      <c r="M28" s="15" t="str">
        <f>IF(AND(COUNTBLANK(H28:L28)=4,OR(H28="x",I28="x",J28="x",K28="x",L28="x")),"","&lt;")</f>
        <v>&lt;</v>
      </c>
      <c r="N28" s="35">
        <f>P28/O28</f>
        <v>0.4</v>
      </c>
      <c r="O28" s="36">
        <f>SUM(P26:P28)</f>
        <v>5</v>
      </c>
      <c r="P28" s="23">
        <v>2</v>
      </c>
      <c r="Q28" s="24"/>
      <c r="R28" s="4">
        <f>IF(H28=0,P28,0)</f>
        <v>2</v>
      </c>
      <c r="S28" s="4">
        <f t="shared" si="8"/>
        <v>0</v>
      </c>
      <c r="T28" s="24"/>
      <c r="U28" s="24"/>
      <c r="V28" s="110" t="str">
        <f t="shared" si="9"/>
        <v/>
      </c>
    </row>
    <row r="29" spans="2:22" ht="21" customHeight="1" x14ac:dyDescent="0.25">
      <c r="B29" s="276" t="s">
        <v>248</v>
      </c>
      <c r="C29" s="277"/>
      <c r="D29" s="277"/>
      <c r="E29" s="277"/>
      <c r="F29" s="277"/>
      <c r="G29" s="277"/>
      <c r="H29" s="38" t="str">
        <f>IF((R30+R31)/(P30+P31)&lt;0.5,"?","")</f>
        <v/>
      </c>
      <c r="I29" s="41"/>
      <c r="J29" s="41"/>
      <c r="K29" s="41"/>
      <c r="L29" s="41"/>
      <c r="M29" s="29"/>
      <c r="N29" s="30">
        <f>P29</f>
        <v>0.05</v>
      </c>
      <c r="O29" s="158">
        <f>SUM(N30:N31)</f>
        <v>1</v>
      </c>
      <c r="P29" s="25">
        <f>SUM(P30:P31)/100</f>
        <v>0.05</v>
      </c>
      <c r="Q29" s="25"/>
      <c r="R29" s="4"/>
      <c r="S29" s="4"/>
      <c r="T29" s="4"/>
      <c r="U29" s="4"/>
    </row>
    <row r="30" spans="2:22" ht="89.1" customHeight="1" x14ac:dyDescent="0.25">
      <c r="B30" s="161" t="s">
        <v>29</v>
      </c>
      <c r="C30" s="268" t="s">
        <v>153</v>
      </c>
      <c r="D30" s="269"/>
      <c r="E30" s="270"/>
      <c r="F30" s="274" t="s">
        <v>263</v>
      </c>
      <c r="G30" s="275"/>
      <c r="H30" s="77"/>
      <c r="I30" s="77"/>
      <c r="J30" s="77"/>
      <c r="K30" s="77"/>
      <c r="L30" s="77"/>
      <c r="M30" s="15" t="str">
        <f>IF(AND(COUNTBLANK(H30:L30)=4,OR(H30="x",I30="x",J30="x",K30="x",L30="x")),"","&lt;")</f>
        <v>&lt;</v>
      </c>
      <c r="N30" s="35">
        <f>P30/O31</f>
        <v>0.5</v>
      </c>
      <c r="O30" s="36"/>
      <c r="P30" s="23">
        <v>2.5</v>
      </c>
      <c r="Q30" s="24">
        <f>20*P29</f>
        <v>1</v>
      </c>
      <c r="R30" s="4">
        <f>IF(H30=0,P30,0)</f>
        <v>2.5</v>
      </c>
      <c r="S30" s="4">
        <f t="shared" ref="S30:S31" si="10">IF(I30="x",0,IF(J30="x",1/3,IF(K30="x",2/3,IF(L30="x",1)))*R30)</f>
        <v>0</v>
      </c>
      <c r="T30" s="24">
        <f>IF(SUM(R30:R31)=0,0,SUM(S30:S31)/SUM(R30:R31)*Q30)</f>
        <v>0</v>
      </c>
      <c r="U30" s="24">
        <f>IF(SUM(R30:R35)=0,0,Q30)</f>
        <v>1</v>
      </c>
      <c r="V30" s="110" t="str">
        <f>IF(COUNTBLANK(I30:L30)=4,"",N30*$N$29)</f>
        <v/>
      </c>
    </row>
    <row r="31" spans="2:22" ht="105" customHeight="1" x14ac:dyDescent="0.25">
      <c r="B31" s="162" t="s">
        <v>30</v>
      </c>
      <c r="C31" s="298" t="s">
        <v>154</v>
      </c>
      <c r="D31" s="299"/>
      <c r="E31" s="300"/>
      <c r="F31" s="274" t="s">
        <v>262</v>
      </c>
      <c r="G31" s="275"/>
      <c r="H31" s="77"/>
      <c r="I31" s="77"/>
      <c r="J31" s="77"/>
      <c r="K31" s="77"/>
      <c r="L31" s="77"/>
      <c r="M31" s="15" t="str">
        <f>IF(AND(COUNTBLANK(H31:L31)=4,OR(H31="x",I31="x",J31="x",K31="x",L31="x")),"","&lt;")</f>
        <v>&lt;</v>
      </c>
      <c r="N31" s="35">
        <f>P31/O31</f>
        <v>0.5</v>
      </c>
      <c r="O31" s="36">
        <f>SUM(P30:P31)</f>
        <v>5</v>
      </c>
      <c r="P31" s="23">
        <v>2.5</v>
      </c>
      <c r="Q31" s="4"/>
      <c r="R31" s="4">
        <f>IF(H31=0,P31,0)</f>
        <v>2.5</v>
      </c>
      <c r="S31" s="4">
        <f t="shared" si="10"/>
        <v>0</v>
      </c>
      <c r="T31" s="4"/>
      <c r="U31" s="4"/>
      <c r="V31" s="110" t="str">
        <f>IF(COUNTBLANK(I31:L31)=4,"",N31*$N$29)</f>
        <v/>
      </c>
    </row>
    <row r="32" spans="2:22" ht="21" customHeight="1" x14ac:dyDescent="0.25">
      <c r="B32" s="276" t="s">
        <v>155</v>
      </c>
      <c r="C32" s="277"/>
      <c r="D32" s="277"/>
      <c r="E32" s="277"/>
      <c r="F32" s="277"/>
      <c r="G32" s="277"/>
      <c r="H32" s="38" t="str">
        <f>IF((R33+R34)/(P33+P34)&lt;0.5,"?","")</f>
        <v/>
      </c>
      <c r="I32" s="41"/>
      <c r="J32" s="41"/>
      <c r="K32" s="41"/>
      <c r="L32" s="41"/>
      <c r="M32" s="29"/>
      <c r="N32" s="30">
        <f>P32</f>
        <v>7.0000000000000007E-2</v>
      </c>
      <c r="O32" s="158">
        <f>SUM(N33:N34)</f>
        <v>1</v>
      </c>
      <c r="P32" s="25">
        <f>SUM(P33:P34)/100</f>
        <v>7.0000000000000007E-2</v>
      </c>
      <c r="Q32" s="25"/>
      <c r="R32" s="4"/>
      <c r="S32" s="4"/>
      <c r="T32" s="4"/>
      <c r="U32" s="4"/>
    </row>
    <row r="33" spans="2:22" ht="54.95" customHeight="1" x14ac:dyDescent="0.25">
      <c r="B33" s="161" t="s">
        <v>92</v>
      </c>
      <c r="C33" s="268" t="s">
        <v>156</v>
      </c>
      <c r="D33" s="269"/>
      <c r="E33" s="270"/>
      <c r="F33" s="274" t="s">
        <v>159</v>
      </c>
      <c r="G33" s="275"/>
      <c r="H33" s="77"/>
      <c r="I33" s="77"/>
      <c r="J33" s="77"/>
      <c r="K33" s="77"/>
      <c r="L33" s="77"/>
      <c r="M33" s="15" t="str">
        <f t="shared" ref="M33:M34" si="11">IF(AND(COUNTBLANK(H33:L33)=4,OR(H33="x",I33="x",J33="x",K33="x",L33="x")),"","&lt;")</f>
        <v>&lt;</v>
      </c>
      <c r="N33" s="35">
        <f>P33/O34</f>
        <v>0.7142857142857143</v>
      </c>
      <c r="O33" s="36"/>
      <c r="P33" s="23">
        <v>5</v>
      </c>
      <c r="Q33" s="24">
        <f>20*P32</f>
        <v>1.4000000000000001</v>
      </c>
      <c r="R33" s="4">
        <f t="shared" ref="R33:R34" si="12">IF(H33=0,P33,0)</f>
        <v>5</v>
      </c>
      <c r="S33" s="4">
        <f t="shared" ref="S33:S34" si="13">IF(I33="x",0,IF(J33="x",1/3,IF(K33="x",2/3,IF(L33="x",1)))*R33)</f>
        <v>0</v>
      </c>
      <c r="T33" s="24">
        <f>IF(SUM(R33:R34)=0,0,SUM(S33:S34)/SUM(R33:R34)*Q33)</f>
        <v>0</v>
      </c>
      <c r="U33" s="24">
        <f>IF(SUM(R33:R37)=0,0,Q33)</f>
        <v>1.4000000000000001</v>
      </c>
      <c r="V33" s="110" t="str">
        <f>IF(COUNTBLANK(I33:L33)=4,"",N33*$N$32)</f>
        <v/>
      </c>
    </row>
    <row r="34" spans="2:22" ht="36" customHeight="1" x14ac:dyDescent="0.25">
      <c r="B34" s="162" t="s">
        <v>93</v>
      </c>
      <c r="C34" s="298" t="s">
        <v>157</v>
      </c>
      <c r="D34" s="299"/>
      <c r="E34" s="300"/>
      <c r="F34" s="274" t="s">
        <v>158</v>
      </c>
      <c r="G34" s="275"/>
      <c r="H34" s="77"/>
      <c r="I34" s="77"/>
      <c r="J34" s="77"/>
      <c r="K34" s="77"/>
      <c r="L34" s="77"/>
      <c r="M34" s="15" t="str">
        <f t="shared" si="11"/>
        <v>&lt;</v>
      </c>
      <c r="N34" s="35">
        <f>P34/O34</f>
        <v>0.2857142857142857</v>
      </c>
      <c r="O34" s="36">
        <f>SUM(P33:P34)</f>
        <v>7</v>
      </c>
      <c r="P34" s="23">
        <v>2</v>
      </c>
      <c r="Q34" s="24"/>
      <c r="R34" s="4">
        <f t="shared" si="12"/>
        <v>2</v>
      </c>
      <c r="S34" s="4">
        <f t="shared" si="13"/>
        <v>0</v>
      </c>
      <c r="T34" s="24"/>
      <c r="U34" s="24"/>
      <c r="V34" s="110" t="str">
        <f>IF(COUNTBLANK(I34:L34)=4,"",N34*$N$32)</f>
        <v/>
      </c>
    </row>
    <row r="35" spans="2:22" ht="21" customHeight="1" x14ac:dyDescent="0.25">
      <c r="B35" s="276" t="s">
        <v>160</v>
      </c>
      <c r="C35" s="277"/>
      <c r="D35" s="277"/>
      <c r="E35" s="277"/>
      <c r="F35" s="277"/>
      <c r="G35" s="277"/>
      <c r="H35" s="38" t="str">
        <f>IF((R36+R37+R38)/(P36+P37+P38)&lt;0.5,"?","")</f>
        <v/>
      </c>
      <c r="I35" s="41"/>
      <c r="J35" s="41"/>
      <c r="K35" s="41"/>
      <c r="L35" s="41"/>
      <c r="M35" s="29"/>
      <c r="N35" s="30">
        <f>P35</f>
        <v>0.1</v>
      </c>
      <c r="O35" s="158">
        <f>SUM(N36:N38)</f>
        <v>1</v>
      </c>
      <c r="P35" s="25">
        <f>SUM(P36:P38)/100</f>
        <v>0.1</v>
      </c>
      <c r="Q35" s="25"/>
      <c r="R35" s="4"/>
      <c r="S35" s="4"/>
      <c r="T35" s="4"/>
      <c r="U35" s="4"/>
    </row>
    <row r="36" spans="2:22" ht="99.95" customHeight="1" x14ac:dyDescent="0.25">
      <c r="B36" s="266" t="s">
        <v>163</v>
      </c>
      <c r="C36" s="268" t="s">
        <v>161</v>
      </c>
      <c r="D36" s="269"/>
      <c r="E36" s="270"/>
      <c r="F36" s="274" t="s">
        <v>249</v>
      </c>
      <c r="G36" s="275"/>
      <c r="H36" s="77"/>
      <c r="I36" s="77"/>
      <c r="J36" s="77"/>
      <c r="K36" s="77"/>
      <c r="L36" s="77"/>
      <c r="M36" s="15" t="str">
        <f t="shared" ref="M36:M38" si="14">IF(AND(COUNTBLANK(H36:L36)=4,OR(H36="x",I36="x",J36="x",K36="x",L36="x")),"","&lt;")</f>
        <v>&lt;</v>
      </c>
      <c r="N36" s="35">
        <f>P36/$O$38</f>
        <v>0.3</v>
      </c>
      <c r="O36" s="36"/>
      <c r="P36" s="23">
        <v>3</v>
      </c>
      <c r="Q36" s="24">
        <f>20*P35</f>
        <v>2</v>
      </c>
      <c r="R36" s="4">
        <f t="shared" ref="R36:R38" si="15">IF(H36=0,P36,0)</f>
        <v>3</v>
      </c>
      <c r="S36" s="4">
        <f t="shared" ref="S36:S38" si="16">IF(I36="x",0,IF(J36="x",1/3,IF(K36="x",2/3,IF(L36="x",1)))*R36)</f>
        <v>0</v>
      </c>
      <c r="T36" s="24">
        <f>IF(SUM(R36:R38)=0,0,SUM(S36:S38)/SUM(R36:R38)*Q36)</f>
        <v>0</v>
      </c>
      <c r="U36" s="24">
        <f>IF(SUM(R36:R38)=0,0,Q36)</f>
        <v>2</v>
      </c>
      <c r="V36" s="110" t="str">
        <f>IF(COUNTBLANK(I36:L36)=4,"",N36*$N$35)</f>
        <v/>
      </c>
    </row>
    <row r="37" spans="2:22" ht="69" customHeight="1" x14ac:dyDescent="0.25">
      <c r="B37" s="267"/>
      <c r="C37" s="271"/>
      <c r="D37" s="272"/>
      <c r="E37" s="273"/>
      <c r="F37" s="274" t="s">
        <v>258</v>
      </c>
      <c r="G37" s="275"/>
      <c r="H37" s="77"/>
      <c r="I37" s="77"/>
      <c r="J37" s="77"/>
      <c r="K37" s="77"/>
      <c r="L37" s="77"/>
      <c r="M37" s="15" t="str">
        <f t="shared" si="14"/>
        <v>&lt;</v>
      </c>
      <c r="N37" s="35">
        <f t="shared" ref="N37:N38" si="17">P37/$O$38</f>
        <v>0.4</v>
      </c>
      <c r="O37" s="36"/>
      <c r="P37" s="23">
        <v>4</v>
      </c>
      <c r="Q37" s="4"/>
      <c r="R37" s="4">
        <f t="shared" si="15"/>
        <v>4</v>
      </c>
      <c r="S37" s="4">
        <f t="shared" si="16"/>
        <v>0</v>
      </c>
      <c r="T37" s="4"/>
      <c r="U37" s="4"/>
      <c r="V37" s="110" t="str">
        <f t="shared" ref="V37:V38" si="18">IF(COUNTBLANK(I37:L37)=4,"",N37*$N$35)</f>
        <v/>
      </c>
    </row>
    <row r="38" spans="2:22" ht="65.099999999999994" customHeight="1" x14ac:dyDescent="0.25">
      <c r="B38" s="161" t="s">
        <v>164</v>
      </c>
      <c r="C38" s="268" t="s">
        <v>162</v>
      </c>
      <c r="D38" s="269"/>
      <c r="E38" s="270"/>
      <c r="F38" s="274" t="s">
        <v>259</v>
      </c>
      <c r="G38" s="275"/>
      <c r="H38" s="77"/>
      <c r="I38" s="77"/>
      <c r="J38" s="77"/>
      <c r="K38" s="77"/>
      <c r="L38" s="77"/>
      <c r="M38" s="15" t="str">
        <f t="shared" si="14"/>
        <v>&lt;</v>
      </c>
      <c r="N38" s="35">
        <f t="shared" si="17"/>
        <v>0.3</v>
      </c>
      <c r="O38" s="36">
        <f>SUM(P36:P38)</f>
        <v>10</v>
      </c>
      <c r="P38" s="23">
        <v>3</v>
      </c>
      <c r="Q38" s="4"/>
      <c r="R38" s="4">
        <f t="shared" si="15"/>
        <v>3</v>
      </c>
      <c r="S38" s="4">
        <f t="shared" si="16"/>
        <v>0</v>
      </c>
      <c r="T38" s="4"/>
      <c r="U38" s="4"/>
      <c r="V38" s="110" t="str">
        <f t="shared" si="18"/>
        <v/>
      </c>
    </row>
    <row r="39" spans="2:22" ht="21" customHeight="1" x14ac:dyDescent="0.25">
      <c r="B39" s="276" t="s">
        <v>165</v>
      </c>
      <c r="C39" s="277"/>
      <c r="D39" s="277"/>
      <c r="E39" s="277"/>
      <c r="F39" s="277"/>
      <c r="G39" s="277"/>
      <c r="H39" s="38" t="str">
        <f>IF((R40+R41+R42)/(P40+P41+P42)&lt;0.5,"?","")</f>
        <v/>
      </c>
      <c r="I39" s="41"/>
      <c r="J39" s="41"/>
      <c r="K39" s="41"/>
      <c r="L39" s="41"/>
      <c r="M39" s="29"/>
      <c r="N39" s="30">
        <f>P39</f>
        <v>7.0000000000000007E-2</v>
      </c>
      <c r="O39" s="158">
        <f>SUM(N40:N42)</f>
        <v>0.99999999999999989</v>
      </c>
      <c r="P39" s="25">
        <f>SUM(P40:P42)/100</f>
        <v>7.0000000000000007E-2</v>
      </c>
      <c r="Q39" s="25"/>
      <c r="R39" s="4"/>
      <c r="S39" s="4"/>
      <c r="T39" s="4"/>
      <c r="U39" s="4"/>
    </row>
    <row r="40" spans="2:22" ht="39" customHeight="1" x14ac:dyDescent="0.25">
      <c r="B40" s="292" t="s">
        <v>167</v>
      </c>
      <c r="C40" s="269" t="s">
        <v>166</v>
      </c>
      <c r="D40" s="269"/>
      <c r="E40" s="270"/>
      <c r="F40" s="274" t="s">
        <v>250</v>
      </c>
      <c r="G40" s="275"/>
      <c r="H40" s="77"/>
      <c r="I40" s="77"/>
      <c r="J40" s="77"/>
      <c r="K40" s="77"/>
      <c r="L40" s="77"/>
      <c r="M40" s="15" t="str">
        <f t="shared" ref="M40:M42" si="19">IF(AND(COUNTBLANK(H40:L40)=4,OR(H40="x",I40="x",J40="x",K40="x",L40="x")),"","&lt;")</f>
        <v>&lt;</v>
      </c>
      <c r="N40" s="35">
        <f>P40/O42</f>
        <v>0.42857142857142855</v>
      </c>
      <c r="O40" s="36"/>
      <c r="P40" s="23">
        <v>3</v>
      </c>
      <c r="Q40" s="24">
        <f>20*P39</f>
        <v>1.4000000000000001</v>
      </c>
      <c r="R40" s="4">
        <f t="shared" ref="R40:R42" si="20">IF(H40=0,P40,0)</f>
        <v>3</v>
      </c>
      <c r="S40" s="4">
        <f t="shared" ref="S40:S42" si="21">IF(I40="x",0,IF(J40="x",1/3,IF(K40="x",2/3,IF(L40="x",1)))*R40)</f>
        <v>0</v>
      </c>
      <c r="T40" s="24">
        <f>IF(SUM(R40:R42)=0,0,SUM(S40:S42)/SUM(R40:R42)*Q40)</f>
        <v>0</v>
      </c>
      <c r="U40" s="24">
        <f>IF(SUM(R40:R42)=0,0,Q40)</f>
        <v>1.4000000000000001</v>
      </c>
      <c r="V40" s="110" t="str">
        <f>IF(COUNTBLANK(I40:L40)=4,"",N40*$N$39)</f>
        <v/>
      </c>
    </row>
    <row r="41" spans="2:22" ht="58.5" customHeight="1" x14ac:dyDescent="0.25">
      <c r="B41" s="292"/>
      <c r="C41" s="272"/>
      <c r="D41" s="272"/>
      <c r="E41" s="273"/>
      <c r="F41" s="274" t="s">
        <v>260</v>
      </c>
      <c r="G41" s="275"/>
      <c r="H41" s="77"/>
      <c r="I41" s="77"/>
      <c r="J41" s="77"/>
      <c r="K41" s="77"/>
      <c r="L41" s="77"/>
      <c r="M41" s="15" t="str">
        <f t="shared" si="19"/>
        <v>&lt;</v>
      </c>
      <c r="N41" s="35">
        <f>P41/O42</f>
        <v>0.2857142857142857</v>
      </c>
      <c r="O41" s="36"/>
      <c r="P41" s="23">
        <v>2</v>
      </c>
      <c r="Q41" s="4"/>
      <c r="R41" s="4">
        <f t="shared" si="20"/>
        <v>2</v>
      </c>
      <c r="S41" s="4">
        <f t="shared" si="21"/>
        <v>0</v>
      </c>
      <c r="T41" s="4"/>
      <c r="U41" s="4"/>
      <c r="V41" s="110" t="str">
        <f t="shared" ref="V41:V42" si="22">IF(COUNTBLANK(I41:L41)=4,"",N41*$N$39)</f>
        <v/>
      </c>
    </row>
    <row r="42" spans="2:22" ht="36" customHeight="1" x14ac:dyDescent="0.25">
      <c r="B42" s="161" t="s">
        <v>168</v>
      </c>
      <c r="C42" s="268" t="s">
        <v>169</v>
      </c>
      <c r="D42" s="269"/>
      <c r="E42" s="270"/>
      <c r="F42" s="274" t="s">
        <v>251</v>
      </c>
      <c r="G42" s="275"/>
      <c r="H42" s="77"/>
      <c r="I42" s="77"/>
      <c r="J42" s="77"/>
      <c r="K42" s="77"/>
      <c r="L42" s="77"/>
      <c r="M42" s="15" t="str">
        <f t="shared" si="19"/>
        <v>&lt;</v>
      </c>
      <c r="N42" s="35">
        <f>P42/O42</f>
        <v>0.2857142857142857</v>
      </c>
      <c r="O42" s="36">
        <f>SUM(P40:P42)</f>
        <v>7</v>
      </c>
      <c r="P42" s="23">
        <v>2</v>
      </c>
      <c r="Q42" s="4"/>
      <c r="R42" s="4">
        <f t="shared" si="20"/>
        <v>2</v>
      </c>
      <c r="S42" s="4">
        <f t="shared" si="21"/>
        <v>0</v>
      </c>
      <c r="T42" s="4"/>
      <c r="U42" s="4"/>
      <c r="V42" s="110" t="str">
        <f t="shared" si="22"/>
        <v/>
      </c>
    </row>
    <row r="43" spans="2:22" ht="21" customHeight="1" x14ac:dyDescent="0.25">
      <c r="B43" s="276" t="s">
        <v>170</v>
      </c>
      <c r="C43" s="277"/>
      <c r="D43" s="277"/>
      <c r="E43" s="277"/>
      <c r="F43" s="277"/>
      <c r="G43" s="277"/>
      <c r="H43" s="38" t="str">
        <f>IF((R44+R45+R46+R47)/(P44+P45+P46+P47)&lt;0.5,"?","")</f>
        <v/>
      </c>
      <c r="I43" s="41"/>
      <c r="J43" s="41"/>
      <c r="K43" s="41"/>
      <c r="L43" s="41"/>
      <c r="M43" s="29"/>
      <c r="N43" s="30">
        <f>P43</f>
        <v>0.1</v>
      </c>
      <c r="O43" s="158">
        <f>SUM(N44:N47)</f>
        <v>1</v>
      </c>
      <c r="P43" s="25">
        <f>SUM(P44:P47)/100</f>
        <v>0.1</v>
      </c>
      <c r="Q43" s="25"/>
      <c r="R43" s="4"/>
      <c r="S43" s="4"/>
      <c r="T43" s="4"/>
      <c r="U43" s="4"/>
    </row>
    <row r="44" spans="2:22" ht="49.5" customHeight="1" x14ac:dyDescent="0.25">
      <c r="B44" s="266" t="s">
        <v>172</v>
      </c>
      <c r="C44" s="268" t="s">
        <v>171</v>
      </c>
      <c r="D44" s="269"/>
      <c r="E44" s="270"/>
      <c r="F44" s="274" t="s">
        <v>245</v>
      </c>
      <c r="G44" s="275"/>
      <c r="H44" s="77"/>
      <c r="I44" s="77"/>
      <c r="J44" s="77"/>
      <c r="K44" s="77"/>
      <c r="L44" s="77"/>
      <c r="M44" s="15" t="str">
        <f t="shared" ref="M44:M47" si="23">IF(AND(COUNTBLANK(H44:L44)=4,OR(H44="x",I44="x",J44="x",K44="x",L44="x")),"","&lt;")</f>
        <v>&lt;</v>
      </c>
      <c r="N44" s="35">
        <f>P44/$O$47</f>
        <v>0.2</v>
      </c>
      <c r="O44" s="36"/>
      <c r="P44" s="23">
        <v>2</v>
      </c>
      <c r="Q44" s="24">
        <f>20*P43</f>
        <v>2</v>
      </c>
      <c r="R44" s="4">
        <f t="shared" ref="R44:R47" si="24">IF(H44=0,P44,0)</f>
        <v>2</v>
      </c>
      <c r="S44" s="4">
        <f t="shared" ref="S44:S47" si="25">IF(I44="x",0,IF(J44="x",1/3,IF(K44="x",2/3,IF(L44="x",1)))*R44)</f>
        <v>0</v>
      </c>
      <c r="T44" s="24">
        <f>IF(SUM(R44:R47)=0,0,SUM(S44:S47)/SUM(R44:R47)*Q44)</f>
        <v>0</v>
      </c>
      <c r="U44" s="24">
        <f>IF(SUM(R44:R46)=0,0,Q44)</f>
        <v>2</v>
      </c>
      <c r="V44" s="110" t="str">
        <f>IF(COUNTBLANK(I44:L44)=4,"",N44*$N$43)</f>
        <v/>
      </c>
    </row>
    <row r="45" spans="2:22" ht="54.95" customHeight="1" x14ac:dyDescent="0.25">
      <c r="B45" s="267"/>
      <c r="C45" s="271"/>
      <c r="D45" s="272"/>
      <c r="E45" s="273"/>
      <c r="F45" s="274" t="s">
        <v>252</v>
      </c>
      <c r="G45" s="275"/>
      <c r="H45" s="77"/>
      <c r="I45" s="77"/>
      <c r="J45" s="77"/>
      <c r="K45" s="77"/>
      <c r="L45" s="77"/>
      <c r="M45" s="15" t="str">
        <f t="shared" si="23"/>
        <v>&lt;</v>
      </c>
      <c r="N45" s="35">
        <f>P45/$O$47</f>
        <v>0.2</v>
      </c>
      <c r="O45" s="36"/>
      <c r="P45" s="23">
        <v>2</v>
      </c>
      <c r="Q45" s="4"/>
      <c r="R45" s="4">
        <f t="shared" si="24"/>
        <v>2</v>
      </c>
      <c r="S45" s="4">
        <f t="shared" si="25"/>
        <v>0</v>
      </c>
      <c r="T45" s="4"/>
      <c r="U45" s="4"/>
      <c r="V45" s="110" t="str">
        <f t="shared" ref="V45:V47" si="26">IF(COUNTBLANK(I45:L45)=4,"",N45*$N$43)</f>
        <v/>
      </c>
    </row>
    <row r="46" spans="2:22" ht="80.099999999999994" customHeight="1" x14ac:dyDescent="0.25">
      <c r="B46" s="161" t="s">
        <v>173</v>
      </c>
      <c r="C46" s="268" t="s">
        <v>175</v>
      </c>
      <c r="D46" s="269"/>
      <c r="E46" s="270"/>
      <c r="F46" s="274" t="s">
        <v>261</v>
      </c>
      <c r="G46" s="275"/>
      <c r="H46" s="77"/>
      <c r="I46" s="77"/>
      <c r="J46" s="77"/>
      <c r="K46" s="77"/>
      <c r="L46" s="77"/>
      <c r="M46" s="15" t="str">
        <f t="shared" si="23"/>
        <v>&lt;</v>
      </c>
      <c r="N46" s="35">
        <f>P46/$O$47</f>
        <v>0.4</v>
      </c>
      <c r="O46" s="36"/>
      <c r="P46" s="23">
        <v>4</v>
      </c>
      <c r="Q46" s="4"/>
      <c r="R46" s="4">
        <f t="shared" ref="R46" si="27">IF(H46=0,P46,0)</f>
        <v>4</v>
      </c>
      <c r="S46" s="4">
        <f t="shared" ref="S46" si="28">IF(I46="x",0,IF(J46="x",1/3,IF(K46="x",2/3,IF(L46="x",1)))*R46)</f>
        <v>0</v>
      </c>
      <c r="T46" s="4"/>
      <c r="U46" s="4"/>
      <c r="V46" s="110" t="str">
        <f t="shared" si="26"/>
        <v/>
      </c>
    </row>
    <row r="47" spans="2:22" ht="42.75" customHeight="1" x14ac:dyDescent="0.25">
      <c r="B47" s="161" t="s">
        <v>174</v>
      </c>
      <c r="C47" s="268" t="s">
        <v>176</v>
      </c>
      <c r="D47" s="269"/>
      <c r="E47" s="270"/>
      <c r="F47" s="274" t="s">
        <v>253</v>
      </c>
      <c r="G47" s="275"/>
      <c r="H47" s="77"/>
      <c r="I47" s="77"/>
      <c r="J47" s="77"/>
      <c r="K47" s="77"/>
      <c r="L47" s="77"/>
      <c r="M47" s="15" t="str">
        <f t="shared" si="23"/>
        <v>&lt;</v>
      </c>
      <c r="N47" s="35">
        <f>P47/$O$47</f>
        <v>0.2</v>
      </c>
      <c r="O47" s="36">
        <f>SUM(P44:P47)</f>
        <v>10</v>
      </c>
      <c r="P47" s="23">
        <v>2</v>
      </c>
      <c r="Q47" s="4"/>
      <c r="R47" s="4">
        <f t="shared" si="24"/>
        <v>2</v>
      </c>
      <c r="S47" s="4">
        <f t="shared" si="25"/>
        <v>0</v>
      </c>
      <c r="T47" s="4"/>
      <c r="U47" s="4"/>
      <c r="V47" s="110" t="str">
        <f t="shared" si="26"/>
        <v/>
      </c>
    </row>
    <row r="48" spans="2:22" ht="21" customHeight="1" x14ac:dyDescent="0.25">
      <c r="B48" s="276" t="s">
        <v>177</v>
      </c>
      <c r="C48" s="277"/>
      <c r="D48" s="277"/>
      <c r="E48" s="277"/>
      <c r="F48" s="277"/>
      <c r="G48" s="277"/>
      <c r="H48" s="38" t="str">
        <f>IF((R49+R50+R51+R52)/(P49+P50+P51+P52)&lt;0.5,"?","")</f>
        <v/>
      </c>
      <c r="I48" s="41"/>
      <c r="J48" s="41"/>
      <c r="K48" s="41"/>
      <c r="L48" s="41"/>
      <c r="M48" s="29"/>
      <c r="N48" s="30">
        <f>P48</f>
        <v>0.1</v>
      </c>
      <c r="O48" s="158">
        <f>SUM(N49:N52)</f>
        <v>1</v>
      </c>
      <c r="P48" s="25">
        <f>SUM(P49:P52)/100</f>
        <v>0.1</v>
      </c>
      <c r="Q48" s="25"/>
      <c r="R48" s="4"/>
      <c r="S48" s="4"/>
      <c r="T48" s="4"/>
      <c r="U48" s="4"/>
    </row>
    <row r="49" spans="2:22" ht="67.5" customHeight="1" x14ac:dyDescent="0.25">
      <c r="B49" s="161" t="s">
        <v>178</v>
      </c>
      <c r="C49" s="268" t="s">
        <v>182</v>
      </c>
      <c r="D49" s="269"/>
      <c r="E49" s="270"/>
      <c r="F49" s="274" t="s">
        <v>276</v>
      </c>
      <c r="G49" s="275"/>
      <c r="H49" s="77"/>
      <c r="I49" s="77"/>
      <c r="J49" s="77"/>
      <c r="K49" s="77"/>
      <c r="L49" s="77"/>
      <c r="M49" s="15" t="str">
        <f t="shared" ref="M49" si="29">IF(AND(COUNTBLANK(H49:L49)=4,OR(H49="x",I49="x",J49="x",K49="x",L49="x")),"","&lt;")</f>
        <v>&lt;</v>
      </c>
      <c r="N49" s="35">
        <f>P49/$O$52</f>
        <v>0.3</v>
      </c>
      <c r="O49" s="36"/>
      <c r="P49" s="23">
        <v>3</v>
      </c>
      <c r="Q49" s="24">
        <f>20*P48</f>
        <v>2</v>
      </c>
      <c r="R49" s="4">
        <f t="shared" ref="R49" si="30">IF(H49=0,P49,0)</f>
        <v>3</v>
      </c>
      <c r="S49" s="4">
        <f t="shared" ref="S49" si="31">IF(I49="x",0,IF(J49="x",1/3,IF(K49="x",2/3,IF(L49="x",1)))*R49)</f>
        <v>0</v>
      </c>
      <c r="T49" s="24">
        <f>IF(SUM(R49:R52)=0,0,SUM(S49:S52)/SUM(R49:R52)*Q49)</f>
        <v>0</v>
      </c>
      <c r="U49" s="24">
        <f>IF(SUM(R49:R52)=0,0,Q49)</f>
        <v>2</v>
      </c>
      <c r="V49" s="110" t="str">
        <f>IF(COUNTBLANK(I49:L49)=4,"",N49*$N$48)</f>
        <v/>
      </c>
    </row>
    <row r="50" spans="2:22" ht="36" customHeight="1" x14ac:dyDescent="0.25">
      <c r="B50" s="162" t="s">
        <v>179</v>
      </c>
      <c r="C50" s="298" t="s">
        <v>183</v>
      </c>
      <c r="D50" s="299"/>
      <c r="E50" s="300"/>
      <c r="F50" s="274" t="s">
        <v>186</v>
      </c>
      <c r="G50" s="275"/>
      <c r="H50" s="77"/>
      <c r="I50" s="77"/>
      <c r="J50" s="77"/>
      <c r="K50" s="77"/>
      <c r="L50" s="77"/>
      <c r="M50" s="15" t="str">
        <f t="shared" ref="M50:M52" si="32">IF(AND(COUNTBLANK(H50:L50)=4,OR(H50="x",I50="x",J50="x",K50="x",L50="x")),"","&lt;")</f>
        <v>&lt;</v>
      </c>
      <c r="N50" s="35">
        <f t="shared" ref="N50:N52" si="33">P50/$O$52</f>
        <v>0.1</v>
      </c>
      <c r="O50" s="36"/>
      <c r="P50" s="23">
        <v>1</v>
      </c>
      <c r="Q50" s="24"/>
      <c r="R50" s="4">
        <f t="shared" ref="R50:R52" si="34">IF(H50=0,P50,0)</f>
        <v>1</v>
      </c>
      <c r="S50" s="4">
        <f t="shared" ref="S50:S52" si="35">IF(I50="x",0,IF(J50="x",1/3,IF(K50="x",2/3,IF(L50="x",1)))*R50)</f>
        <v>0</v>
      </c>
      <c r="T50" s="24"/>
      <c r="U50" s="24"/>
      <c r="V50" s="110" t="str">
        <f t="shared" ref="V50:V52" si="36">IF(COUNTBLANK(I50:L50)=4,"",N50*$N$48)</f>
        <v/>
      </c>
    </row>
    <row r="51" spans="2:22" ht="36" customHeight="1" x14ac:dyDescent="0.25">
      <c r="B51" s="162" t="s">
        <v>180</v>
      </c>
      <c r="C51" s="298" t="s">
        <v>184</v>
      </c>
      <c r="D51" s="299"/>
      <c r="E51" s="300"/>
      <c r="F51" s="274" t="s">
        <v>187</v>
      </c>
      <c r="G51" s="275"/>
      <c r="H51" s="77"/>
      <c r="I51" s="77"/>
      <c r="J51" s="77"/>
      <c r="K51" s="77"/>
      <c r="L51" s="77"/>
      <c r="M51" s="15" t="str">
        <f t="shared" ref="M51" si="37">IF(AND(COUNTBLANK(H51:L51)=4,OR(H51="x",I51="x",J51="x",K51="x",L51="x")),"","&lt;")</f>
        <v>&lt;</v>
      </c>
      <c r="N51" s="35">
        <f t="shared" si="33"/>
        <v>0.2</v>
      </c>
      <c r="O51" s="36"/>
      <c r="P51" s="23">
        <v>2</v>
      </c>
      <c r="Q51" s="24"/>
      <c r="R51" s="4">
        <f t="shared" ref="R51" si="38">IF(H51=0,P51,0)</f>
        <v>2</v>
      </c>
      <c r="S51" s="4">
        <f t="shared" ref="S51" si="39">IF(I51="x",0,IF(J51="x",1/3,IF(K51="x",2/3,IF(L51="x",1)))*R51)</f>
        <v>0</v>
      </c>
      <c r="T51" s="24"/>
      <c r="U51" s="24"/>
      <c r="V51" s="110" t="str">
        <f t="shared" si="36"/>
        <v/>
      </c>
    </row>
    <row r="52" spans="2:22" ht="73.5" customHeight="1" x14ac:dyDescent="0.25">
      <c r="B52" s="161" t="s">
        <v>181</v>
      </c>
      <c r="C52" s="268" t="s">
        <v>185</v>
      </c>
      <c r="D52" s="269"/>
      <c r="E52" s="270"/>
      <c r="F52" s="274" t="s">
        <v>254</v>
      </c>
      <c r="G52" s="275"/>
      <c r="H52" s="77"/>
      <c r="I52" s="77"/>
      <c r="J52" s="77"/>
      <c r="K52" s="77"/>
      <c r="L52" s="77"/>
      <c r="M52" s="15" t="str">
        <f t="shared" si="32"/>
        <v>&lt;</v>
      </c>
      <c r="N52" s="35">
        <f t="shared" si="33"/>
        <v>0.4</v>
      </c>
      <c r="O52" s="36">
        <f>SUM(P49:P52)</f>
        <v>10</v>
      </c>
      <c r="P52" s="23">
        <v>4</v>
      </c>
      <c r="Q52" s="4"/>
      <c r="R52" s="4">
        <f t="shared" si="34"/>
        <v>4</v>
      </c>
      <c r="S52" s="4">
        <f t="shared" si="35"/>
        <v>0</v>
      </c>
      <c r="T52" s="4"/>
      <c r="U52" s="4"/>
      <c r="V52" s="110" t="str">
        <f t="shared" si="36"/>
        <v/>
      </c>
    </row>
    <row r="53" spans="2:22" ht="21" customHeight="1" x14ac:dyDescent="0.25">
      <c r="B53" s="276" t="s">
        <v>188</v>
      </c>
      <c r="C53" s="277"/>
      <c r="D53" s="277"/>
      <c r="E53" s="277"/>
      <c r="F53" s="277"/>
      <c r="G53" s="277"/>
      <c r="H53" s="38" t="str">
        <f>IF((R54+R55+R56)/(P54+P55+P56)&lt;0.5,"?","")</f>
        <v/>
      </c>
      <c r="I53" s="41"/>
      <c r="J53" s="41"/>
      <c r="K53" s="41"/>
      <c r="L53" s="41"/>
      <c r="M53" s="29"/>
      <c r="N53" s="30">
        <f>P53</f>
        <v>0.08</v>
      </c>
      <c r="O53" s="158"/>
      <c r="P53" s="25">
        <f>SUM(P54:P56)/100</f>
        <v>0.08</v>
      </c>
      <c r="Q53" s="25"/>
      <c r="R53" s="4"/>
      <c r="S53" s="4"/>
      <c r="T53" s="4"/>
      <c r="U53" s="4"/>
    </row>
    <row r="54" spans="2:22" ht="72.599999999999994" customHeight="1" x14ac:dyDescent="0.25">
      <c r="B54" s="266" t="s">
        <v>189</v>
      </c>
      <c r="C54" s="268" t="s">
        <v>191</v>
      </c>
      <c r="D54" s="269"/>
      <c r="E54" s="270"/>
      <c r="F54" s="274" t="s">
        <v>255</v>
      </c>
      <c r="G54" s="275"/>
      <c r="H54" s="77"/>
      <c r="I54" s="77"/>
      <c r="J54" s="77"/>
      <c r="K54" s="77"/>
      <c r="L54" s="77"/>
      <c r="M54" s="15" t="str">
        <f t="shared" ref="M54:M55" si="40">IF(AND(COUNTBLANK(H54:L54)=4,OR(H54="x",I54="x",J54="x",K54="x",L54="x")),"","&lt;")</f>
        <v>&lt;</v>
      </c>
      <c r="N54" s="35">
        <f>P54/$O$56</f>
        <v>0.25</v>
      </c>
      <c r="O54" s="36"/>
      <c r="P54" s="23">
        <v>2</v>
      </c>
      <c r="Q54" s="24">
        <f>20*P53</f>
        <v>1.6</v>
      </c>
      <c r="R54" s="4">
        <f t="shared" ref="R54:R55" si="41">IF(H54=0,P54,0)</f>
        <v>2</v>
      </c>
      <c r="S54" s="4">
        <f t="shared" ref="S54:S55" si="42">IF(I54="x",0,IF(J54="x",1/3,IF(K54="x",2/3,IF(L54="x",1)))*R54)</f>
        <v>0</v>
      </c>
      <c r="T54" s="24">
        <f>IF(SUM(R54:R56)=0,0,SUM(S54:S56)/SUM(R54:R56)*Q54)</f>
        <v>0</v>
      </c>
      <c r="U54" s="24">
        <f>IF(SUM(R54:R68)=0,0,Q54)</f>
        <v>1.6</v>
      </c>
      <c r="V54" s="110" t="str">
        <f>IF(COUNTBLANK(I54:L54)=4,"",N54*$N$53)</f>
        <v/>
      </c>
    </row>
    <row r="55" spans="2:22" ht="48" customHeight="1" x14ac:dyDescent="0.25">
      <c r="B55" s="267"/>
      <c r="C55" s="271"/>
      <c r="D55" s="272"/>
      <c r="E55" s="273"/>
      <c r="F55" s="274" t="s">
        <v>193</v>
      </c>
      <c r="G55" s="275"/>
      <c r="H55" s="77"/>
      <c r="I55" s="77"/>
      <c r="J55" s="77"/>
      <c r="K55" s="77"/>
      <c r="L55" s="77"/>
      <c r="M55" s="15" t="str">
        <f t="shared" si="40"/>
        <v>&lt;</v>
      </c>
      <c r="N55" s="35">
        <f t="shared" ref="N55:N56" si="43">P55/$O$56</f>
        <v>0.375</v>
      </c>
      <c r="O55" s="36"/>
      <c r="P55" s="23">
        <v>3</v>
      </c>
      <c r="Q55" s="4"/>
      <c r="R55" s="4">
        <f t="shared" si="41"/>
        <v>3</v>
      </c>
      <c r="S55" s="4">
        <f t="shared" si="42"/>
        <v>0</v>
      </c>
      <c r="T55" s="4"/>
      <c r="U55" s="4"/>
      <c r="V55" s="110" t="str">
        <f t="shared" ref="V55:V56" si="44">IF(COUNTBLANK(I55:L55)=4,"",N55*$N$53)</f>
        <v/>
      </c>
    </row>
    <row r="56" spans="2:22" ht="78" customHeight="1" x14ac:dyDescent="0.25">
      <c r="B56" s="161" t="s">
        <v>190</v>
      </c>
      <c r="C56" s="268" t="s">
        <v>192</v>
      </c>
      <c r="D56" s="269"/>
      <c r="E56" s="270"/>
      <c r="F56" s="274" t="s">
        <v>256</v>
      </c>
      <c r="G56" s="275"/>
      <c r="H56" s="77"/>
      <c r="I56" s="77"/>
      <c r="J56" s="77"/>
      <c r="K56" s="77"/>
      <c r="L56" s="77"/>
      <c r="M56" s="15" t="str">
        <f t="shared" ref="M56" si="45">IF(AND(COUNTBLANK(H56:L56)=4,OR(H56="x",I56="x",J56="x",K56="x",L56="x")),"","&lt;")</f>
        <v>&lt;</v>
      </c>
      <c r="N56" s="35">
        <f t="shared" si="43"/>
        <v>0.375</v>
      </c>
      <c r="O56" s="36">
        <f>SUM(P54:P56)</f>
        <v>8</v>
      </c>
      <c r="P56" s="23">
        <v>3</v>
      </c>
      <c r="Q56" s="4"/>
      <c r="R56" s="4">
        <f t="shared" ref="R56" si="46">IF(H56=0,P56,0)</f>
        <v>3</v>
      </c>
      <c r="S56" s="4">
        <f t="shared" ref="S56" si="47">IF(I56="x",0,IF(J56="x",1/3,IF(K56="x",2/3,IF(L56="x",1)))*R56)</f>
        <v>0</v>
      </c>
      <c r="T56" s="4"/>
      <c r="U56" s="4"/>
      <c r="V56" s="110" t="str">
        <f t="shared" si="44"/>
        <v/>
      </c>
    </row>
    <row r="57" spans="2:22" ht="21" customHeight="1" x14ac:dyDescent="0.25">
      <c r="B57" s="276" t="s">
        <v>194</v>
      </c>
      <c r="C57" s="277"/>
      <c r="D57" s="277"/>
      <c r="E57" s="277"/>
      <c r="F57" s="277"/>
      <c r="G57" s="277"/>
      <c r="H57" s="38" t="str">
        <f>IF((R58+R59+R60)/(P58+P59+P60)&lt;0.5,"?","")</f>
        <v/>
      </c>
      <c r="I57" s="41"/>
      <c r="J57" s="41"/>
      <c r="K57" s="41"/>
      <c r="L57" s="41"/>
      <c r="M57" s="29"/>
      <c r="N57" s="30">
        <f>P57</f>
        <v>0.08</v>
      </c>
      <c r="O57" s="158"/>
      <c r="P57" s="25">
        <f>SUM(P58:P60)/100</f>
        <v>0.08</v>
      </c>
      <c r="Q57" s="25"/>
      <c r="R57" s="4"/>
      <c r="S57" s="4"/>
      <c r="T57" s="4"/>
      <c r="U57" s="4"/>
    </row>
    <row r="58" spans="2:22" ht="77.45" customHeight="1" x14ac:dyDescent="0.25">
      <c r="B58" s="161" t="s">
        <v>195</v>
      </c>
      <c r="C58" s="268" t="s">
        <v>197</v>
      </c>
      <c r="D58" s="269"/>
      <c r="E58" s="270"/>
      <c r="F58" s="274" t="s">
        <v>277</v>
      </c>
      <c r="G58" s="275"/>
      <c r="H58" s="77"/>
      <c r="I58" s="77"/>
      <c r="J58" s="77"/>
      <c r="K58" s="77"/>
      <c r="L58" s="77"/>
      <c r="M58" s="15" t="str">
        <f t="shared" ref="M58:M60" si="48">IF(AND(COUNTBLANK(H58:L58)=4,OR(H58="x",I58="x",J58="x",K58="x",L58="x")),"","&lt;")</f>
        <v>&lt;</v>
      </c>
      <c r="N58" s="35">
        <f>P58/$O$60</f>
        <v>0.375</v>
      </c>
      <c r="O58" s="36"/>
      <c r="P58" s="23">
        <v>3</v>
      </c>
      <c r="Q58" s="24">
        <f>20*P57</f>
        <v>1.6</v>
      </c>
      <c r="R58" s="4">
        <f t="shared" ref="R58" si="49">IF(H58=0,P58,0)</f>
        <v>3</v>
      </c>
      <c r="S58" s="4">
        <f t="shared" ref="S58" si="50">IF(I58="x",0,IF(J58="x",1/3,IF(K58="x",2/3,IF(L58="x",1)))*R58)</f>
        <v>0</v>
      </c>
      <c r="T58" s="24">
        <f>IF(SUM(R58:R60)=0,0,SUM(S58:S60)/SUM(R58:R60)*Q58)</f>
        <v>0</v>
      </c>
      <c r="U58" s="24">
        <f>IF(SUM(R58:R73)=0,0,Q58)</f>
        <v>1.6</v>
      </c>
      <c r="V58" s="110" t="str">
        <f>IF(COUNTBLANK(I58:L58)=4,"",N58*$N$57)</f>
        <v/>
      </c>
    </row>
    <row r="59" spans="2:22" ht="80.25" customHeight="1" x14ac:dyDescent="0.25">
      <c r="B59" s="266" t="s">
        <v>196</v>
      </c>
      <c r="C59" s="268" t="s">
        <v>198</v>
      </c>
      <c r="D59" s="269"/>
      <c r="E59" s="270"/>
      <c r="F59" s="274" t="s">
        <v>278</v>
      </c>
      <c r="G59" s="275"/>
      <c r="H59" s="77"/>
      <c r="I59" s="77"/>
      <c r="J59" s="77"/>
      <c r="K59" s="77"/>
      <c r="L59" s="77"/>
      <c r="M59" s="15" t="str">
        <f t="shared" si="48"/>
        <v>&lt;</v>
      </c>
      <c r="N59" s="35">
        <f t="shared" ref="N59:N60" si="51">P59/$O$60</f>
        <v>0.375</v>
      </c>
      <c r="O59" s="36"/>
      <c r="P59" s="23">
        <v>3</v>
      </c>
      <c r="Q59" s="4"/>
      <c r="R59" s="4">
        <f t="shared" ref="R59:R60" si="52">IF(H59=0,P59,0)</f>
        <v>3</v>
      </c>
      <c r="S59" s="4">
        <f t="shared" ref="S59:S60" si="53">IF(I59="x",0,IF(J59="x",1/3,IF(K59="x",2/3,IF(L59="x",1)))*R59)</f>
        <v>0</v>
      </c>
      <c r="T59" s="4"/>
      <c r="U59" s="4"/>
      <c r="V59" s="110" t="str">
        <f t="shared" ref="V59:V60" si="54">IF(COUNTBLANK(I59:L59)=4,"",N59*$N$57)</f>
        <v/>
      </c>
    </row>
    <row r="60" spans="2:22" ht="31.5" customHeight="1" x14ac:dyDescent="0.25">
      <c r="B60" s="267"/>
      <c r="C60" s="271"/>
      <c r="D60" s="272"/>
      <c r="E60" s="273"/>
      <c r="F60" s="274" t="s">
        <v>279</v>
      </c>
      <c r="G60" s="275"/>
      <c r="H60" s="77"/>
      <c r="I60" s="77"/>
      <c r="J60" s="77"/>
      <c r="K60" s="77"/>
      <c r="L60" s="77"/>
      <c r="M60" s="15" t="str">
        <f t="shared" si="48"/>
        <v>&lt;</v>
      </c>
      <c r="N60" s="35">
        <f t="shared" si="51"/>
        <v>0.25</v>
      </c>
      <c r="O60" s="36">
        <f>SUM(P58:P60)</f>
        <v>8</v>
      </c>
      <c r="P60" s="23">
        <v>2</v>
      </c>
      <c r="Q60" s="4"/>
      <c r="R60" s="4">
        <f t="shared" si="52"/>
        <v>2</v>
      </c>
      <c r="S60" s="4">
        <f t="shared" si="53"/>
        <v>0</v>
      </c>
      <c r="T60" s="4"/>
      <c r="U60" s="4"/>
      <c r="V60" s="110" t="str">
        <f t="shared" si="54"/>
        <v/>
      </c>
    </row>
    <row r="61" spans="2:22" ht="21" customHeight="1" x14ac:dyDescent="0.25">
      <c r="B61" s="276" t="s">
        <v>199</v>
      </c>
      <c r="C61" s="277"/>
      <c r="D61" s="277"/>
      <c r="E61" s="277"/>
      <c r="F61" s="277"/>
      <c r="G61" s="277"/>
      <c r="H61" s="38" t="str">
        <f>IF((R62+R63+R64+R65)/(P62+P63+P64+P65)&lt;0.5,"?","")</f>
        <v/>
      </c>
      <c r="I61" s="41"/>
      <c r="J61" s="41"/>
      <c r="K61" s="41"/>
      <c r="L61" s="41"/>
      <c r="M61" s="29"/>
      <c r="N61" s="30">
        <f>P61</f>
        <v>0.04</v>
      </c>
      <c r="O61" s="158">
        <f>SUM(N62:N65)</f>
        <v>1</v>
      </c>
      <c r="P61" s="25">
        <f>SUM(P62:P65)/100</f>
        <v>0.04</v>
      </c>
      <c r="Q61" s="25"/>
      <c r="R61" s="4"/>
      <c r="S61" s="4"/>
      <c r="T61" s="4"/>
      <c r="U61" s="4"/>
    </row>
    <row r="62" spans="2:22" ht="45.95" customHeight="1" x14ac:dyDescent="0.25">
      <c r="B62" s="161" t="s">
        <v>200</v>
      </c>
      <c r="C62" s="268" t="s">
        <v>204</v>
      </c>
      <c r="D62" s="269"/>
      <c r="E62" s="270"/>
      <c r="F62" s="274" t="s">
        <v>207</v>
      </c>
      <c r="G62" s="275"/>
      <c r="H62" s="77"/>
      <c r="I62" s="77"/>
      <c r="J62" s="77"/>
      <c r="K62" s="77"/>
      <c r="L62" s="77"/>
      <c r="M62" s="15" t="str">
        <f t="shared" ref="M62" si="55">IF(AND(COUNTBLANK(H62:L62)=4,OR(H62="x",I62="x",J62="x",K62="x",L62="x")),"","&lt;")</f>
        <v>&lt;</v>
      </c>
      <c r="N62" s="35">
        <f>P62/$O$65</f>
        <v>0.25</v>
      </c>
      <c r="O62" s="36"/>
      <c r="P62" s="23">
        <v>1</v>
      </c>
      <c r="Q62" s="24">
        <f>20*P61</f>
        <v>0.8</v>
      </c>
      <c r="R62" s="4">
        <f t="shared" ref="R62" si="56">IF(H62=0,P62,0)</f>
        <v>1</v>
      </c>
      <c r="S62" s="4">
        <f t="shared" ref="S62" si="57">IF(I62="x",0,IF(J62="x",1/3,IF(K62="x",2/3,IF(L62="x",1)))*R62)</f>
        <v>0</v>
      </c>
      <c r="T62" s="24">
        <f>IF(SUM(R62:R65)=0,0,SUM(S62:S65)/SUM(R62:R65)*Q62)</f>
        <v>0</v>
      </c>
      <c r="U62" s="24">
        <f>IF(SUM(R62:R83)=0,0,Q62)</f>
        <v>0.8</v>
      </c>
      <c r="V62" s="110" t="str">
        <f>IF(COUNTBLANK(I62:L62)=4,"",N62*$N$61)</f>
        <v/>
      </c>
    </row>
    <row r="63" spans="2:22" ht="51.75" customHeight="1" x14ac:dyDescent="0.25">
      <c r="B63" s="161" t="s">
        <v>201</v>
      </c>
      <c r="C63" s="268" t="s">
        <v>205</v>
      </c>
      <c r="D63" s="269"/>
      <c r="E63" s="270"/>
      <c r="F63" s="274" t="s">
        <v>280</v>
      </c>
      <c r="G63" s="275"/>
      <c r="H63" s="77"/>
      <c r="I63" s="77"/>
      <c r="J63" s="77"/>
      <c r="K63" s="77"/>
      <c r="L63" s="77"/>
      <c r="M63" s="15" t="str">
        <f t="shared" ref="M63:M64" si="58">IF(AND(COUNTBLANK(H63:L63)=4,OR(H63="x",I63="x",J63="x",K63="x",L63="x")),"","&lt;")</f>
        <v>&lt;</v>
      </c>
      <c r="N63" s="35">
        <f>P63/$O$65</f>
        <v>0.25</v>
      </c>
      <c r="O63" s="36"/>
      <c r="P63" s="23">
        <v>1</v>
      </c>
      <c r="Q63" s="4"/>
      <c r="R63" s="4">
        <f t="shared" ref="R63" si="59">IF(H63=0,P63,0)</f>
        <v>1</v>
      </c>
      <c r="S63" s="4">
        <f t="shared" ref="S63" si="60">IF(I63="x",0,IF(J63="x",1/3,IF(K63="x",2/3,IF(L63="x",1)))*R63)</f>
        <v>0</v>
      </c>
      <c r="T63" s="4"/>
      <c r="U63" s="4"/>
      <c r="V63" s="110" t="str">
        <f t="shared" ref="V63:V65" si="61">IF(COUNTBLANK(I63:L63)=4,"",N63*$N$61)</f>
        <v/>
      </c>
    </row>
    <row r="64" spans="2:22" ht="36" customHeight="1" x14ac:dyDescent="0.25">
      <c r="B64" s="162" t="s">
        <v>202</v>
      </c>
      <c r="C64" s="298" t="s">
        <v>206</v>
      </c>
      <c r="D64" s="299"/>
      <c r="E64" s="300"/>
      <c r="F64" s="274" t="s">
        <v>208</v>
      </c>
      <c r="G64" s="275"/>
      <c r="H64" s="77"/>
      <c r="I64" s="77"/>
      <c r="J64" s="77"/>
      <c r="K64" s="77"/>
      <c r="L64" s="77"/>
      <c r="M64" s="15" t="str">
        <f t="shared" si="58"/>
        <v>&lt;</v>
      </c>
      <c r="N64" s="35">
        <f>P64/$O$65</f>
        <v>0.25</v>
      </c>
      <c r="O64" s="36"/>
      <c r="P64" s="23">
        <v>1</v>
      </c>
      <c r="Q64" s="24"/>
      <c r="R64" s="4">
        <f t="shared" ref="R64" si="62">IF(H64=0,P64,0)</f>
        <v>1</v>
      </c>
      <c r="S64" s="4">
        <f t="shared" ref="S64" si="63">IF(I64="x",0,IF(J64="x",1/3,IF(K64="x",2/3,IF(L64="x",1)))*R64)</f>
        <v>0</v>
      </c>
      <c r="T64" s="24"/>
      <c r="U64" s="24"/>
      <c r="V64" s="110" t="str">
        <f t="shared" si="61"/>
        <v/>
      </c>
    </row>
    <row r="65" spans="2:22" ht="36" customHeight="1" x14ac:dyDescent="0.25">
      <c r="B65" s="162" t="s">
        <v>203</v>
      </c>
      <c r="C65" s="298" t="s">
        <v>210</v>
      </c>
      <c r="D65" s="299"/>
      <c r="E65" s="300"/>
      <c r="F65" s="274" t="s">
        <v>209</v>
      </c>
      <c r="G65" s="275"/>
      <c r="H65" s="77"/>
      <c r="I65" s="77"/>
      <c r="J65" s="77"/>
      <c r="K65" s="77"/>
      <c r="L65" s="77"/>
      <c r="M65" s="15" t="str">
        <f t="shared" ref="M65" si="64">IF(AND(COUNTBLANK(H65:L65)=4,OR(H65="x",I65="x",J65="x",K65="x",L65="x")),"","&lt;")</f>
        <v>&lt;</v>
      </c>
      <c r="N65" s="35">
        <f>P65/$O$65</f>
        <v>0.25</v>
      </c>
      <c r="O65" s="36">
        <f>SUM(P62:P65)</f>
        <v>4</v>
      </c>
      <c r="P65" s="23">
        <v>1</v>
      </c>
      <c r="Q65" s="24"/>
      <c r="R65" s="4">
        <f t="shared" ref="R65" si="65">IF(H65=0,P65,0)</f>
        <v>1</v>
      </c>
      <c r="S65" s="4">
        <f t="shared" ref="S65" si="66">IF(I65="x",0,IF(J65="x",1/3,IF(K65="x",2/3,IF(L65="x",1)))*R65)</f>
        <v>0</v>
      </c>
      <c r="T65" s="24"/>
      <c r="U65" s="24"/>
      <c r="V65" s="110" t="str">
        <f t="shared" si="61"/>
        <v/>
      </c>
    </row>
    <row r="66" spans="2:22" ht="21" customHeight="1" x14ac:dyDescent="0.25">
      <c r="B66" s="276" t="s">
        <v>211</v>
      </c>
      <c r="C66" s="277"/>
      <c r="D66" s="277"/>
      <c r="E66" s="277"/>
      <c r="F66" s="277"/>
      <c r="G66" s="277"/>
      <c r="H66" s="38" t="str">
        <f>IF((R67+R68)/(P67+P68)&lt;0.5,"?","")</f>
        <v/>
      </c>
      <c r="I66" s="42"/>
      <c r="J66" s="42"/>
      <c r="K66" s="42"/>
      <c r="L66" s="42"/>
      <c r="M66" s="29"/>
      <c r="N66" s="30">
        <f>P66</f>
        <v>0.03</v>
      </c>
      <c r="O66" s="158">
        <f>SUM(N67:N68)</f>
        <v>1</v>
      </c>
      <c r="P66" s="25">
        <f>SUM(P67:P68)/100</f>
        <v>0.03</v>
      </c>
      <c r="Q66" s="25"/>
      <c r="R66" s="4"/>
      <c r="S66" s="4"/>
      <c r="T66" s="4"/>
      <c r="U66" s="4"/>
    </row>
    <row r="67" spans="2:22" ht="21" customHeight="1" x14ac:dyDescent="0.25">
      <c r="B67" s="161" t="s">
        <v>31</v>
      </c>
      <c r="C67" s="268" t="s">
        <v>213</v>
      </c>
      <c r="D67" s="269"/>
      <c r="E67" s="270"/>
      <c r="F67" s="274" t="s">
        <v>214</v>
      </c>
      <c r="G67" s="275"/>
      <c r="H67" s="77"/>
      <c r="I67" s="77"/>
      <c r="J67" s="77"/>
      <c r="K67" s="77"/>
      <c r="L67" s="77"/>
      <c r="M67" s="15" t="str">
        <f>IF(AND(COUNTBLANK(H67:L67)=4,OR(H67="x",I67="x",J67="x",K67="x",L67="x")),"","&lt;")</f>
        <v>&lt;</v>
      </c>
      <c r="N67" s="35">
        <f>P67/O68</f>
        <v>0.33333333333333331</v>
      </c>
      <c r="O67" s="36"/>
      <c r="P67" s="23">
        <v>1</v>
      </c>
      <c r="Q67" s="24">
        <f>20*P66</f>
        <v>0.6</v>
      </c>
      <c r="R67" s="4">
        <f>IF(H67=0,P67,0)</f>
        <v>1</v>
      </c>
      <c r="S67" s="4">
        <f>IF(I67="x",0,IF(J67="x",1/3,IF(K67="x",2/3,IF(L67="x",1)))*R67)</f>
        <v>0</v>
      </c>
      <c r="T67" s="24">
        <f>IF(SUM(R67:R68)=0,0,SUM(S67:S68)/SUM(R67:R68)*Q67)</f>
        <v>0</v>
      </c>
      <c r="U67" s="24">
        <f>IF(SUM(R67:R71)=0,0,Q67)</f>
        <v>0.6</v>
      </c>
      <c r="V67" s="110" t="str">
        <f>IF(COUNTBLANK(I67:L67)=4,"",N67*$N$66)</f>
        <v/>
      </c>
    </row>
    <row r="68" spans="2:22" ht="80.25" customHeight="1" x14ac:dyDescent="0.25">
      <c r="B68" s="161" t="s">
        <v>32</v>
      </c>
      <c r="C68" s="268" t="s">
        <v>212</v>
      </c>
      <c r="D68" s="269"/>
      <c r="E68" s="270"/>
      <c r="F68" s="274" t="s">
        <v>215</v>
      </c>
      <c r="G68" s="275"/>
      <c r="H68" s="77"/>
      <c r="I68" s="77"/>
      <c r="J68" s="77"/>
      <c r="K68" s="77"/>
      <c r="L68" s="77"/>
      <c r="M68" s="15" t="str">
        <f>IF(AND(COUNTBLANK(H68:L68)=4,OR(H68="x",I68="x",J68="x",K68="x",L68="x")),"","&lt;")</f>
        <v>&lt;</v>
      </c>
      <c r="N68" s="35">
        <f>P68/O68</f>
        <v>0.66666666666666663</v>
      </c>
      <c r="O68" s="36">
        <f>SUM(P67:P68)</f>
        <v>3</v>
      </c>
      <c r="P68" s="23">
        <v>2</v>
      </c>
      <c r="Q68" s="4"/>
      <c r="R68" s="4">
        <f>IF(H68=0,P68,0)</f>
        <v>2</v>
      </c>
      <c r="S68" s="4">
        <f>IF(I68="x",0,IF(J68="x",1/3,IF(K68="x",2/3,IF(L68="x",1)))*R68)</f>
        <v>0</v>
      </c>
      <c r="T68" s="4"/>
      <c r="U68" s="4"/>
      <c r="V68" s="110" t="str">
        <f>IF(COUNTBLANK(I68:L68)=4,"",N68*$N$66)</f>
        <v/>
      </c>
    </row>
    <row r="69" spans="2:22" ht="21" customHeight="1" x14ac:dyDescent="0.25">
      <c r="B69" s="276" t="s">
        <v>216</v>
      </c>
      <c r="C69" s="277"/>
      <c r="D69" s="277"/>
      <c r="E69" s="277"/>
      <c r="F69" s="277"/>
      <c r="G69" s="277"/>
      <c r="H69" s="38" t="str">
        <f>IF((R70+R71+R72+R73)/(P70+P71+P72+P73)&lt;0.5,"?","")</f>
        <v/>
      </c>
      <c r="I69" s="41"/>
      <c r="J69" s="41"/>
      <c r="K69" s="41"/>
      <c r="L69" s="41"/>
      <c r="M69" s="29"/>
      <c r="N69" s="30">
        <f>P69</f>
        <v>0.04</v>
      </c>
      <c r="O69" s="158">
        <f>SUM(N70:N73)</f>
        <v>1</v>
      </c>
      <c r="P69" s="25">
        <f>SUM(P70:P73)/100</f>
        <v>0.04</v>
      </c>
      <c r="Q69" s="25"/>
      <c r="R69" s="4"/>
      <c r="S69" s="4"/>
      <c r="T69" s="4"/>
      <c r="U69" s="4"/>
    </row>
    <row r="70" spans="2:22" ht="21" customHeight="1" x14ac:dyDescent="0.25">
      <c r="B70" s="162" t="s">
        <v>34</v>
      </c>
      <c r="C70" s="298" t="s">
        <v>33</v>
      </c>
      <c r="D70" s="299"/>
      <c r="E70" s="300"/>
      <c r="F70" s="274" t="s">
        <v>222</v>
      </c>
      <c r="G70" s="275"/>
      <c r="H70" s="77"/>
      <c r="I70" s="77"/>
      <c r="J70" s="77"/>
      <c r="K70" s="77"/>
      <c r="L70" s="77"/>
      <c r="M70" s="15" t="str">
        <f t="shared" ref="M70:M74" si="67">IF(AND(COUNTBLANK(H70:L70)=4,OR(H70="x",I70="x",J70="x",K70="x",L70="x")),"","&lt;")</f>
        <v>&lt;</v>
      </c>
      <c r="N70" s="35">
        <f t="shared" ref="N70:N72" si="68">P70/$O$73</f>
        <v>0.25</v>
      </c>
      <c r="O70" s="36"/>
      <c r="P70" s="23">
        <v>1</v>
      </c>
      <c r="Q70" s="24">
        <f>20*P69</f>
        <v>0.8</v>
      </c>
      <c r="R70" s="4">
        <f t="shared" ref="R70:R74" si="69">IF(H70=0,P70,0)</f>
        <v>1</v>
      </c>
      <c r="S70" s="4">
        <f t="shared" ref="S70:S74" si="70">IF(I70="x",0,IF(J70="x",1/3,IF(K70="x",2/3,IF(L70="x",1)))*R70)</f>
        <v>0</v>
      </c>
      <c r="T70" s="24">
        <f>IF(SUM(R70:R73)=0,0,SUM(S70:S73)/SUM(R70:R73)*Q70)</f>
        <v>0</v>
      </c>
      <c r="U70" s="24">
        <f>IF(SUM(R70:R72)=0,0,Q70)</f>
        <v>0.8</v>
      </c>
      <c r="V70" s="110" t="str">
        <f>IF(COUNTBLANK(I70:L70)=4,"",N70*$N$69)</f>
        <v/>
      </c>
    </row>
    <row r="71" spans="2:22" ht="50.25" customHeight="1" x14ac:dyDescent="0.25">
      <c r="B71" s="161" t="s">
        <v>35</v>
      </c>
      <c r="C71" s="268" t="s">
        <v>217</v>
      </c>
      <c r="D71" s="269"/>
      <c r="E71" s="270"/>
      <c r="F71" s="274" t="s">
        <v>281</v>
      </c>
      <c r="G71" s="275"/>
      <c r="H71" s="77"/>
      <c r="I71" s="77"/>
      <c r="J71" s="77"/>
      <c r="K71" s="77"/>
      <c r="L71" s="77"/>
      <c r="M71" s="15" t="str">
        <f t="shared" si="67"/>
        <v>&lt;</v>
      </c>
      <c r="N71" s="35">
        <f t="shared" si="68"/>
        <v>0.25</v>
      </c>
      <c r="O71" s="36"/>
      <c r="P71" s="23">
        <v>1</v>
      </c>
      <c r="Q71" s="4"/>
      <c r="R71" s="4">
        <f t="shared" si="69"/>
        <v>1</v>
      </c>
      <c r="S71" s="4">
        <f t="shared" si="70"/>
        <v>0</v>
      </c>
      <c r="T71" s="4"/>
      <c r="U71" s="4"/>
      <c r="V71" s="110" t="str">
        <f t="shared" ref="V71:V73" si="71">IF(COUNTBLANK(I71:L71)=4,"",N71*$N$69)</f>
        <v/>
      </c>
    </row>
    <row r="72" spans="2:22" ht="64.5" customHeight="1" x14ac:dyDescent="0.25">
      <c r="B72" s="161" t="s">
        <v>218</v>
      </c>
      <c r="C72" s="268" t="s">
        <v>220</v>
      </c>
      <c r="D72" s="269"/>
      <c r="E72" s="270"/>
      <c r="F72" s="274" t="s">
        <v>282</v>
      </c>
      <c r="G72" s="275"/>
      <c r="H72" s="77"/>
      <c r="I72" s="77"/>
      <c r="J72" s="77"/>
      <c r="K72" s="77"/>
      <c r="L72" s="77"/>
      <c r="M72" s="15" t="str">
        <f t="shared" si="67"/>
        <v>&lt;</v>
      </c>
      <c r="N72" s="35">
        <f t="shared" si="68"/>
        <v>0.25</v>
      </c>
      <c r="O72" s="36"/>
      <c r="P72" s="23">
        <v>1</v>
      </c>
      <c r="Q72" s="4"/>
      <c r="R72" s="4">
        <f t="shared" si="69"/>
        <v>1</v>
      </c>
      <c r="S72" s="4">
        <f t="shared" si="70"/>
        <v>0</v>
      </c>
      <c r="T72" s="4"/>
      <c r="U72" s="4"/>
      <c r="V72" s="110" t="str">
        <f t="shared" si="71"/>
        <v/>
      </c>
    </row>
    <row r="73" spans="2:22" ht="36" customHeight="1" x14ac:dyDescent="0.25">
      <c r="B73" s="162" t="s">
        <v>219</v>
      </c>
      <c r="C73" s="298" t="s">
        <v>221</v>
      </c>
      <c r="D73" s="299"/>
      <c r="E73" s="300"/>
      <c r="F73" s="274" t="s">
        <v>283</v>
      </c>
      <c r="G73" s="275"/>
      <c r="H73" s="77"/>
      <c r="I73" s="77"/>
      <c r="J73" s="77"/>
      <c r="K73" s="77"/>
      <c r="L73" s="77"/>
      <c r="M73" s="15" t="str">
        <f t="shared" si="67"/>
        <v>&lt;</v>
      </c>
      <c r="N73" s="35">
        <f>P73/$O$73</f>
        <v>0.25</v>
      </c>
      <c r="O73" s="36">
        <f>SUM(P70:P73)</f>
        <v>4</v>
      </c>
      <c r="P73" s="23">
        <v>1</v>
      </c>
      <c r="Q73" s="24"/>
      <c r="R73" s="4">
        <f t="shared" si="69"/>
        <v>1</v>
      </c>
      <c r="S73" s="4">
        <f t="shared" si="70"/>
        <v>0</v>
      </c>
      <c r="T73" s="24"/>
      <c r="U73" s="24"/>
      <c r="V73" s="110" t="str">
        <f t="shared" si="71"/>
        <v/>
      </c>
    </row>
    <row r="74" spans="2:22" ht="93.75" customHeight="1" x14ac:dyDescent="0.25">
      <c r="B74" s="293" t="s">
        <v>16</v>
      </c>
      <c r="C74" s="294"/>
      <c r="D74" s="294"/>
      <c r="E74" s="295"/>
      <c r="F74" s="296" t="s">
        <v>284</v>
      </c>
      <c r="G74" s="297"/>
      <c r="H74" s="77"/>
      <c r="I74" s="130"/>
      <c r="J74" s="130"/>
      <c r="K74" s="130"/>
      <c r="L74" s="130"/>
      <c r="M74" s="15" t="str">
        <f t="shared" si="67"/>
        <v>&lt;</v>
      </c>
      <c r="N74" s="37">
        <f>P74/100</f>
        <v>0.05</v>
      </c>
      <c r="O74" s="159">
        <v>1</v>
      </c>
      <c r="P74" s="23">
        <v>5</v>
      </c>
      <c r="Q74" s="24">
        <f>20*P74/100</f>
        <v>1</v>
      </c>
      <c r="R74" s="4">
        <f t="shared" si="69"/>
        <v>5</v>
      </c>
      <c r="S74" s="4">
        <f t="shared" si="70"/>
        <v>0</v>
      </c>
      <c r="T74" s="24">
        <f>IF(R74=0,0,S74/R74*Q74)</f>
        <v>0</v>
      </c>
      <c r="U74" s="24">
        <f>IF(R74=0,0,Q74)</f>
        <v>1</v>
      </c>
      <c r="V74" s="110" t="str">
        <f>IF(COUNTBLANK(I74:L74)=4,"",N74)</f>
        <v/>
      </c>
    </row>
    <row r="75" spans="2:22" ht="21" customHeight="1" thickBot="1" x14ac:dyDescent="0.3">
      <c r="B75" s="17"/>
      <c r="C75" s="18"/>
      <c r="D75" s="18"/>
      <c r="E75" s="18"/>
      <c r="F75" s="18"/>
      <c r="G75" s="18"/>
      <c r="H75" s="17"/>
      <c r="I75" s="17"/>
      <c r="J75" s="17"/>
      <c r="K75" s="17"/>
      <c r="L75" s="17"/>
      <c r="M75" s="39" t="str">
        <f>IF(COUNTBLANK(M17:M74)=58,"","!")</f>
        <v>!</v>
      </c>
      <c r="N75" s="2"/>
      <c r="O75" s="36"/>
      <c r="V75" s="1">
        <f>SUM(V17:V74)</f>
        <v>0</v>
      </c>
    </row>
    <row r="76" spans="2:22" ht="30" customHeight="1" thickBot="1" x14ac:dyDescent="0.3">
      <c r="B76" s="279" t="s">
        <v>81</v>
      </c>
      <c r="C76" s="280"/>
      <c r="D76" s="280"/>
      <c r="E76" s="281"/>
      <c r="G76" s="13" t="s">
        <v>78</v>
      </c>
      <c r="H76" s="17"/>
      <c r="I76" s="282">
        <f>+V75</f>
        <v>0</v>
      </c>
      <c r="J76" s="283"/>
      <c r="K76" s="283"/>
      <c r="L76" s="284"/>
      <c r="M76" s="129" t="str">
        <f>IF(I76&lt;0.5,"!","")</f>
        <v>!</v>
      </c>
      <c r="N76" s="22">
        <f>+N74+N69+N66+N61+N57+N53+N48+N43+N39+N35+N32+N29+N25+N20+N16</f>
        <v>1.0000000000000002</v>
      </c>
      <c r="O76" s="36"/>
    </row>
    <row r="77" spans="2:22" s="5" customFormat="1" ht="10.5" customHeight="1" thickBot="1" x14ac:dyDescent="0.3">
      <c r="B77" s="241"/>
      <c r="C77" s="242"/>
      <c r="D77" s="242"/>
      <c r="E77" s="243"/>
      <c r="F77" s="19"/>
      <c r="G77" s="19"/>
      <c r="H77" s="17"/>
      <c r="I77" s="17"/>
      <c r="J77" s="17"/>
      <c r="K77" s="17"/>
      <c r="L77" s="17"/>
      <c r="M77" s="2"/>
      <c r="N77" s="2"/>
      <c r="O77" s="36"/>
    </row>
    <row r="78" spans="2:22" s="5" customFormat="1" ht="30" customHeight="1" thickBot="1" x14ac:dyDescent="0.3">
      <c r="B78" s="241"/>
      <c r="C78" s="242"/>
      <c r="D78" s="242"/>
      <c r="E78" s="243"/>
      <c r="F78" s="1"/>
      <c r="G78" s="13" t="s">
        <v>79</v>
      </c>
      <c r="H78" s="17"/>
      <c r="I78" s="285" t="str">
        <f>IF(COUNTBLANK(M75:M76)=2,T16/U16*20,"!")</f>
        <v>!</v>
      </c>
      <c r="J78" s="286"/>
      <c r="K78" s="17"/>
      <c r="L78" s="287" t="s">
        <v>77</v>
      </c>
      <c r="M78" s="2"/>
      <c r="N78" s="2"/>
      <c r="O78" s="36"/>
    </row>
    <row r="79" spans="2:22" s="5" customFormat="1" ht="10.5" customHeight="1" thickBot="1" x14ac:dyDescent="0.3">
      <c r="B79" s="241"/>
      <c r="C79" s="242"/>
      <c r="D79" s="242"/>
      <c r="E79" s="243"/>
      <c r="F79" s="19"/>
      <c r="G79" s="19"/>
      <c r="H79" s="17"/>
      <c r="I79" s="17"/>
      <c r="J79" s="17"/>
      <c r="K79" s="17"/>
      <c r="L79" s="288"/>
      <c r="M79" s="2"/>
      <c r="N79" s="2"/>
      <c r="O79" s="36"/>
    </row>
    <row r="80" spans="2:22" s="5" customFormat="1" ht="30" customHeight="1" thickTop="1" thickBot="1" x14ac:dyDescent="0.3">
      <c r="B80" s="244"/>
      <c r="C80" s="245"/>
      <c r="D80" s="245"/>
      <c r="E80" s="246"/>
      <c r="F80" s="1"/>
      <c r="G80" s="31" t="s">
        <v>75</v>
      </c>
      <c r="H80" s="17"/>
      <c r="I80" s="290"/>
      <c r="J80" s="291"/>
      <c r="K80" s="17"/>
      <c r="L80" s="289"/>
      <c r="M80" s="2"/>
      <c r="N80" s="2"/>
      <c r="O80" s="36"/>
    </row>
    <row r="81" spans="2:18" s="5" customFormat="1" ht="36" customHeight="1" thickTop="1" x14ac:dyDescent="0.25">
      <c r="B81" s="17"/>
      <c r="C81" s="18"/>
      <c r="D81" s="18"/>
      <c r="E81" s="18"/>
      <c r="F81" s="18"/>
      <c r="G81" s="278" t="s">
        <v>83</v>
      </c>
      <c r="H81" s="278"/>
      <c r="I81" s="278"/>
      <c r="J81" s="278"/>
      <c r="K81" s="278"/>
      <c r="L81" s="278"/>
      <c r="M81" s="278"/>
      <c r="N81" s="278"/>
      <c r="O81" s="160"/>
      <c r="R81" s="82"/>
    </row>
    <row r="82" spans="2:18" s="5" customFormat="1" ht="10.5" customHeight="1" thickBot="1" x14ac:dyDescent="0.3">
      <c r="B82" s="17"/>
      <c r="C82" s="18"/>
      <c r="D82" s="18"/>
      <c r="E82" s="18"/>
      <c r="F82" s="18"/>
      <c r="G82" s="18"/>
      <c r="H82" s="17"/>
      <c r="I82" s="17"/>
      <c r="J82" s="17"/>
      <c r="K82" s="17"/>
      <c r="L82" s="17"/>
      <c r="M82" s="2"/>
      <c r="N82" s="2"/>
      <c r="O82" s="36"/>
    </row>
    <row r="83" spans="2:18" s="5" customFormat="1" ht="21" customHeight="1" thickBot="1" x14ac:dyDescent="0.3">
      <c r="B83" s="279" t="s">
        <v>103</v>
      </c>
      <c r="C83" s="280"/>
      <c r="D83" s="280"/>
      <c r="E83" s="281"/>
      <c r="F83" s="18"/>
      <c r="G83" s="14" t="s">
        <v>80</v>
      </c>
      <c r="H83" s="17"/>
      <c r="I83" s="17"/>
      <c r="J83" s="17"/>
      <c r="K83" s="17"/>
      <c r="L83" s="17"/>
      <c r="M83" s="2"/>
      <c r="N83" s="2"/>
      <c r="O83" s="36"/>
    </row>
    <row r="84" spans="2:18" s="5" customFormat="1" ht="36" customHeight="1" x14ac:dyDescent="0.25">
      <c r="B84" s="204"/>
      <c r="C84" s="204"/>
      <c r="D84" s="204"/>
      <c r="E84" s="204"/>
      <c r="F84" s="18"/>
      <c r="G84" s="79"/>
      <c r="H84" s="17"/>
      <c r="I84" s="17"/>
      <c r="J84" s="17"/>
      <c r="K84" s="17"/>
      <c r="L84" s="17"/>
      <c r="M84" s="2"/>
      <c r="N84" s="2"/>
      <c r="O84" s="36"/>
    </row>
    <row r="85" spans="2:18" s="5" customFormat="1" ht="36" customHeight="1" x14ac:dyDescent="0.25">
      <c r="B85" s="205"/>
      <c r="C85" s="205"/>
      <c r="D85" s="205"/>
      <c r="E85" s="205"/>
      <c r="F85" s="18"/>
      <c r="G85" s="80"/>
      <c r="H85" s="17"/>
      <c r="I85" s="17"/>
      <c r="J85" s="17"/>
      <c r="K85" s="17"/>
      <c r="L85" s="17"/>
      <c r="M85" s="2"/>
      <c r="N85" s="2"/>
      <c r="O85" s="36"/>
    </row>
    <row r="86" spans="2:18" s="5" customFormat="1" ht="36" customHeight="1" x14ac:dyDescent="0.25">
      <c r="B86" s="205"/>
      <c r="C86" s="205"/>
      <c r="D86" s="205"/>
      <c r="E86" s="205"/>
      <c r="F86" s="18"/>
      <c r="G86" s="80"/>
      <c r="H86" s="17"/>
      <c r="I86" s="17"/>
      <c r="J86" s="17"/>
      <c r="K86" s="17"/>
      <c r="L86" s="17"/>
      <c r="M86" s="2"/>
      <c r="N86" s="2"/>
      <c r="O86" s="36"/>
    </row>
    <row r="87" spans="2:18" s="5" customFormat="1" ht="36" customHeight="1" x14ac:dyDescent="0.25">
      <c r="B87" s="205"/>
      <c r="C87" s="205"/>
      <c r="D87" s="205"/>
      <c r="E87" s="205"/>
      <c r="F87" s="18"/>
      <c r="G87" s="80"/>
      <c r="H87" s="17"/>
      <c r="I87" s="17"/>
      <c r="J87" s="17"/>
      <c r="K87" s="17"/>
      <c r="L87" s="17"/>
      <c r="M87" s="2"/>
      <c r="N87" s="2"/>
      <c r="O87" s="36"/>
    </row>
    <row r="88" spans="2:18" s="5" customFormat="1" ht="21" customHeight="1" x14ac:dyDescent="0.25">
      <c r="B88" s="1"/>
      <c r="C88" s="1"/>
      <c r="D88" s="1"/>
      <c r="E88" s="1"/>
      <c r="F88" s="18"/>
      <c r="G88" s="18"/>
      <c r="H88" s="17"/>
      <c r="I88" s="17"/>
      <c r="J88" s="17"/>
      <c r="K88" s="17"/>
      <c r="L88" s="17"/>
      <c r="M88" s="2"/>
      <c r="N88" s="2"/>
      <c r="O88" s="36"/>
    </row>
    <row r="89" spans="2:18" s="5" customFormat="1" ht="21" customHeight="1" x14ac:dyDescent="0.25">
      <c r="B89" s="17"/>
      <c r="C89" s="18"/>
      <c r="D89" s="18"/>
      <c r="E89" s="18"/>
      <c r="F89" s="18"/>
      <c r="G89" s="18"/>
      <c r="H89" s="17"/>
      <c r="I89" s="17"/>
      <c r="J89" s="17"/>
      <c r="K89" s="17"/>
      <c r="L89" s="17"/>
      <c r="M89" s="2"/>
      <c r="N89" s="2"/>
      <c r="O89" s="36"/>
    </row>
    <row r="90" spans="2:18" s="5" customFormat="1" ht="21" customHeight="1" x14ac:dyDescent="0.25">
      <c r="B90" s="17"/>
      <c r="C90" s="18"/>
      <c r="D90" s="18"/>
      <c r="E90" s="18"/>
      <c r="F90" s="18"/>
      <c r="G90" s="18"/>
      <c r="H90" s="17"/>
      <c r="I90" s="17"/>
      <c r="J90" s="17"/>
      <c r="K90" s="17"/>
      <c r="L90" s="17"/>
      <c r="M90" s="2"/>
      <c r="N90" s="2"/>
      <c r="O90" s="36"/>
    </row>
    <row r="91" spans="2:18" s="5" customFormat="1" ht="21" customHeight="1" x14ac:dyDescent="0.25">
      <c r="B91" s="17"/>
      <c r="C91" s="18"/>
      <c r="D91" s="18"/>
      <c r="E91" s="18"/>
      <c r="F91" s="18"/>
      <c r="G91" s="18"/>
      <c r="H91" s="17"/>
      <c r="I91" s="17"/>
      <c r="J91" s="17"/>
      <c r="K91" s="17"/>
      <c r="L91" s="17"/>
      <c r="M91" s="2"/>
      <c r="N91" s="2"/>
      <c r="O91" s="36"/>
    </row>
    <row r="92" spans="2:18" s="5" customFormat="1" ht="21" customHeight="1" x14ac:dyDescent="0.25">
      <c r="B92" s="17"/>
      <c r="C92" s="18"/>
      <c r="D92" s="18"/>
      <c r="E92" s="18"/>
      <c r="F92" s="18"/>
      <c r="G92" s="18"/>
      <c r="H92" s="17"/>
      <c r="I92" s="17"/>
      <c r="J92" s="17"/>
      <c r="K92" s="17"/>
      <c r="L92" s="17"/>
      <c r="M92" s="2"/>
      <c r="N92" s="2"/>
      <c r="O92" s="36"/>
    </row>
    <row r="93" spans="2:18" s="5" customFormat="1" ht="21" customHeight="1" x14ac:dyDescent="0.25">
      <c r="B93" s="17"/>
      <c r="C93" s="18"/>
      <c r="D93" s="18"/>
      <c r="E93" s="18"/>
      <c r="F93" s="18"/>
      <c r="G93" s="18"/>
      <c r="H93" s="17"/>
      <c r="I93" s="17"/>
      <c r="J93" s="17"/>
      <c r="K93" s="17"/>
      <c r="L93" s="17"/>
      <c r="M93" s="2"/>
      <c r="N93" s="2"/>
      <c r="O93" s="36"/>
    </row>
  </sheetData>
  <sheetProtection password="F771" sheet="1" objects="1" scenarios="1"/>
  <protectedRanges>
    <protectedRange sqref="H6:H7 H26:L28 H30:L31 H33:L34 H67:L68 I80 B77 B84:B87 G84:G87 H62:L65 H70:L74 H21:L24 H17:L19 H49:L52 H54:L56 H58:L60 H36:L38 H40:L42 H44:L47" name="Plage1"/>
  </protectedRanges>
  <mergeCells count="136">
    <mergeCell ref="D4:N4"/>
    <mergeCell ref="D2:N2"/>
    <mergeCell ref="B6:E6"/>
    <mergeCell ref="H6:N6"/>
    <mergeCell ref="B7:C7"/>
    <mergeCell ref="D7:E7"/>
    <mergeCell ref="G7:G11"/>
    <mergeCell ref="H7:N11"/>
    <mergeCell ref="B8:C8"/>
    <mergeCell ref="D8:E8"/>
    <mergeCell ref="B9:C9"/>
    <mergeCell ref="H13:L13"/>
    <mergeCell ref="M13:N15"/>
    <mergeCell ref="D9:E9"/>
    <mergeCell ref="B10:C10"/>
    <mergeCell ref="D10:E10"/>
    <mergeCell ref="B11:C11"/>
    <mergeCell ref="D11:E11"/>
    <mergeCell ref="B13:E15"/>
    <mergeCell ref="B16:G16"/>
    <mergeCell ref="F23:G23"/>
    <mergeCell ref="B20:G20"/>
    <mergeCell ref="B25:G25"/>
    <mergeCell ref="F13:G15"/>
    <mergeCell ref="C21:E21"/>
    <mergeCell ref="F24:G24"/>
    <mergeCell ref="C23:E24"/>
    <mergeCell ref="B23:B24"/>
    <mergeCell ref="B29:G29"/>
    <mergeCell ref="C17:E17"/>
    <mergeCell ref="F17:G17"/>
    <mergeCell ref="C18:E18"/>
    <mergeCell ref="F18:G18"/>
    <mergeCell ref="F19:G19"/>
    <mergeCell ref="C19:E19"/>
    <mergeCell ref="F21:G21"/>
    <mergeCell ref="C22:E22"/>
    <mergeCell ref="F22:G22"/>
    <mergeCell ref="B32:G32"/>
    <mergeCell ref="C26:E26"/>
    <mergeCell ref="F26:G26"/>
    <mergeCell ref="C27:E27"/>
    <mergeCell ref="F27:G27"/>
    <mergeCell ref="C28:E28"/>
    <mergeCell ref="F28:G28"/>
    <mergeCell ref="C30:E30"/>
    <mergeCell ref="F30:G30"/>
    <mergeCell ref="C31:E31"/>
    <mergeCell ref="F31:G31"/>
    <mergeCell ref="C33:E33"/>
    <mergeCell ref="F33:G33"/>
    <mergeCell ref="C34:E34"/>
    <mergeCell ref="F34:G34"/>
    <mergeCell ref="C38:E38"/>
    <mergeCell ref="F38:G38"/>
    <mergeCell ref="B36:B37"/>
    <mergeCell ref="C36:E37"/>
    <mergeCell ref="F36:G36"/>
    <mergeCell ref="F37:G37"/>
    <mergeCell ref="B40:B41"/>
    <mergeCell ref="C40:E41"/>
    <mergeCell ref="F40:G40"/>
    <mergeCell ref="F41:G41"/>
    <mergeCell ref="C42:E42"/>
    <mergeCell ref="F42:G42"/>
    <mergeCell ref="B35:G35"/>
    <mergeCell ref="B39:G39"/>
    <mergeCell ref="B74:E74"/>
    <mergeCell ref="F74:G74"/>
    <mergeCell ref="C73:E73"/>
    <mergeCell ref="F73:G73"/>
    <mergeCell ref="C67:E67"/>
    <mergeCell ref="F67:G67"/>
    <mergeCell ref="C68:E68"/>
    <mergeCell ref="F68:G68"/>
    <mergeCell ref="C70:E70"/>
    <mergeCell ref="F70:G70"/>
    <mergeCell ref="B69:G69"/>
    <mergeCell ref="C72:E72"/>
    <mergeCell ref="F72:G72"/>
    <mergeCell ref="C71:E71"/>
    <mergeCell ref="F71:G71"/>
    <mergeCell ref="B43:G43"/>
    <mergeCell ref="G81:N81"/>
    <mergeCell ref="B83:E83"/>
    <mergeCell ref="B84:E84"/>
    <mergeCell ref="B85:E85"/>
    <mergeCell ref="B86:E86"/>
    <mergeCell ref="B87:E87"/>
    <mergeCell ref="B76:E76"/>
    <mergeCell ref="I76:L76"/>
    <mergeCell ref="B77:E80"/>
    <mergeCell ref="I78:J78"/>
    <mergeCell ref="L78:L80"/>
    <mergeCell ref="I80:J80"/>
    <mergeCell ref="B44:B45"/>
    <mergeCell ref="C44:E45"/>
    <mergeCell ref="F44:G44"/>
    <mergeCell ref="F45:G45"/>
    <mergeCell ref="C47:E47"/>
    <mergeCell ref="F47:G47"/>
    <mergeCell ref="C46:E46"/>
    <mergeCell ref="F46:G46"/>
    <mergeCell ref="C52:E52"/>
    <mergeCell ref="F52:G52"/>
    <mergeCell ref="C51:E51"/>
    <mergeCell ref="F51:G51"/>
    <mergeCell ref="B48:G48"/>
    <mergeCell ref="C49:E49"/>
    <mergeCell ref="F49:G49"/>
    <mergeCell ref="C50:E50"/>
    <mergeCell ref="F50:G50"/>
    <mergeCell ref="B53:G53"/>
    <mergeCell ref="B54:B55"/>
    <mergeCell ref="C54:E55"/>
    <mergeCell ref="F54:G54"/>
    <mergeCell ref="F55:G55"/>
    <mergeCell ref="C56:E56"/>
    <mergeCell ref="F56:G56"/>
    <mergeCell ref="B57:G57"/>
    <mergeCell ref="C58:E58"/>
    <mergeCell ref="F58:G58"/>
    <mergeCell ref="B59:B60"/>
    <mergeCell ref="C59:E60"/>
    <mergeCell ref="F59:G59"/>
    <mergeCell ref="F60:G60"/>
    <mergeCell ref="B66:G66"/>
    <mergeCell ref="B61:G61"/>
    <mergeCell ref="C64:E64"/>
    <mergeCell ref="F64:G64"/>
    <mergeCell ref="C65:E65"/>
    <mergeCell ref="F65:G65"/>
    <mergeCell ref="C62:E62"/>
    <mergeCell ref="F62:G62"/>
    <mergeCell ref="C63:E63"/>
    <mergeCell ref="F63:G63"/>
  </mergeCells>
  <conditionalFormatting sqref="I76:L76">
    <cfRule type="cellIs" dxfId="37" priority="91" operator="greaterThan">
      <formula>0.5</formula>
    </cfRule>
    <cfRule type="cellIs" dxfId="36" priority="92" operator="lessThan">
      <formula>0.5</formula>
    </cfRule>
  </conditionalFormatting>
  <conditionalFormatting sqref="I78:J78">
    <cfRule type="cellIs" dxfId="35" priority="90" operator="equal">
      <formula>"!"</formula>
    </cfRule>
  </conditionalFormatting>
  <conditionalFormatting sqref="H66 H61 H69 H48 H53 H57 H43 H39 H29 H32 H25 H35 H20 H16">
    <cfRule type="containsText" dxfId="11" priority="12" operator="containsText" text="?">
      <formula>NOT(ISERROR(SEARCH("?",H16)))</formula>
    </cfRule>
  </conditionalFormatting>
  <conditionalFormatting sqref="M67:M68 M62:M63 M71:M72 M33 M26:M27 M30:M31 M17:M19 M21 M49 M54:M56 M58:M60 M36:M38 M40:M42 M44:M46 M23:M24 M52 M74">
    <cfRule type="containsText" dxfId="10" priority="11" operator="containsText" text="&lt;">
      <formula>NOT(ISERROR(SEARCH("&lt;",M17)))</formula>
    </cfRule>
  </conditionalFormatting>
  <conditionalFormatting sqref="M22">
    <cfRule type="containsText" dxfId="9" priority="10" operator="containsText" text="&lt;">
      <formula>NOT(ISERROR(SEARCH("&lt;",M22)))</formula>
    </cfRule>
  </conditionalFormatting>
  <conditionalFormatting sqref="M28">
    <cfRule type="containsText" dxfId="8" priority="9" operator="containsText" text="&lt;">
      <formula>NOT(ISERROR(SEARCH("&lt;",M28)))</formula>
    </cfRule>
  </conditionalFormatting>
  <conditionalFormatting sqref="M34">
    <cfRule type="containsText" dxfId="7" priority="8" operator="containsText" text="&lt;">
      <formula>NOT(ISERROR(SEARCH("&lt;",M34)))</formula>
    </cfRule>
  </conditionalFormatting>
  <conditionalFormatting sqref="M50">
    <cfRule type="containsText" dxfId="6" priority="7" operator="containsText" text="&lt;">
      <formula>NOT(ISERROR(SEARCH("&lt;",M50)))</formula>
    </cfRule>
  </conditionalFormatting>
  <conditionalFormatting sqref="M51">
    <cfRule type="containsText" dxfId="5" priority="6" operator="containsText" text="&lt;">
      <formula>NOT(ISERROR(SEARCH("&lt;",M51)))</formula>
    </cfRule>
  </conditionalFormatting>
  <conditionalFormatting sqref="M47">
    <cfRule type="containsText" dxfId="4" priority="5" operator="containsText" text="&lt;">
      <formula>NOT(ISERROR(SEARCH("&lt;",M47)))</formula>
    </cfRule>
  </conditionalFormatting>
  <conditionalFormatting sqref="M64">
    <cfRule type="containsText" dxfId="3" priority="4" operator="containsText" text="&lt;">
      <formula>NOT(ISERROR(SEARCH("&lt;",M64)))</formula>
    </cfRule>
  </conditionalFormatting>
  <conditionalFormatting sqref="M65">
    <cfRule type="containsText" dxfId="2" priority="3" operator="containsText" text="&lt;">
      <formula>NOT(ISERROR(SEARCH("&lt;",M65)))</formula>
    </cfRule>
  </conditionalFormatting>
  <conditionalFormatting sqref="M73">
    <cfRule type="containsText" dxfId="1" priority="2" operator="containsText" text="&lt;">
      <formula>NOT(ISERROR(SEARCH("&lt;",M73)))</formula>
    </cfRule>
  </conditionalFormatting>
  <conditionalFormatting sqref="M70">
    <cfRule type="containsText" dxfId="0" priority="1" operator="containsText" text="&lt;">
      <formula>NOT(ISERROR(SEARCH("&lt;",M70)))</formula>
    </cfRule>
  </conditionalFormatting>
  <pageMargins left="0.59055118110236227" right="0.59055118110236227" top="0.59055118110236227" bottom="0.59055118110236227"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V93"/>
  <sheetViews>
    <sheetView zoomScale="90" zoomScaleNormal="90" zoomScaleSheetLayoutView="90" workbookViewId="0">
      <selection activeCell="Z8" sqref="Z8"/>
    </sheetView>
  </sheetViews>
  <sheetFormatPr baseColWidth="10" defaultColWidth="11.42578125" defaultRowHeight="21" customHeight="1" x14ac:dyDescent="0.25"/>
  <cols>
    <col min="1" max="1" width="3.7109375" style="1" customWidth="1"/>
    <col min="2" max="2" width="10.140625" style="1" customWidth="1"/>
    <col min="3" max="3" width="15.7109375" style="1" customWidth="1"/>
    <col min="4" max="4" width="10" style="1" customWidth="1"/>
    <col min="5" max="5" width="25.7109375" style="1" customWidth="1"/>
    <col min="6" max="6" width="13.7109375" style="1" customWidth="1"/>
    <col min="7" max="7" width="37.7109375" style="1" customWidth="1"/>
    <col min="8" max="12" width="12.7109375" style="1" customWidth="1"/>
    <col min="13" max="14" width="6.7109375" style="1" customWidth="1"/>
    <col min="15" max="15" width="4.7109375" style="156" customWidth="1"/>
    <col min="16" max="21" width="12.5703125" style="5" hidden="1" customWidth="1"/>
    <col min="22" max="22" width="11.42578125" style="1" hidden="1" customWidth="1"/>
    <col min="23" max="23" width="0" style="1" hidden="1" customWidth="1"/>
    <col min="24" max="16384" width="11.42578125" style="1"/>
  </cols>
  <sheetData>
    <row r="1" spans="2:21" ht="16.5" customHeight="1" thickBot="1" x14ac:dyDescent="0.3"/>
    <row r="2" spans="2:21" ht="45" customHeight="1" thickBot="1" x14ac:dyDescent="0.3">
      <c r="D2" s="335" t="s">
        <v>110</v>
      </c>
      <c r="E2" s="336"/>
      <c r="F2" s="336"/>
      <c r="G2" s="336"/>
      <c r="H2" s="336"/>
      <c r="I2" s="336"/>
      <c r="J2" s="336"/>
      <c r="K2" s="336"/>
      <c r="L2" s="336"/>
      <c r="M2" s="336"/>
      <c r="N2" s="337"/>
    </row>
    <row r="3" spans="2:21" ht="16.5" customHeight="1" thickBot="1" x14ac:dyDescent="0.3">
      <c r="O3" s="157"/>
    </row>
    <row r="4" spans="2:21" ht="45" customHeight="1" thickBot="1" x14ac:dyDescent="0.3">
      <c r="D4" s="346" t="s">
        <v>105</v>
      </c>
      <c r="E4" s="347"/>
      <c r="F4" s="347"/>
      <c r="G4" s="347"/>
      <c r="H4" s="347"/>
      <c r="I4" s="347"/>
      <c r="J4" s="347"/>
      <c r="K4" s="347"/>
      <c r="L4" s="347"/>
      <c r="M4" s="347"/>
      <c r="N4" s="348"/>
    </row>
    <row r="5" spans="2:21" ht="21" customHeight="1" x14ac:dyDescent="0.25">
      <c r="N5" s="16"/>
    </row>
    <row r="6" spans="2:21" ht="21" customHeight="1" x14ac:dyDescent="0.25">
      <c r="B6" s="338" t="s">
        <v>51</v>
      </c>
      <c r="C6" s="338"/>
      <c r="D6" s="338"/>
      <c r="E6" s="338"/>
      <c r="F6" s="2"/>
      <c r="G6" s="6" t="s">
        <v>63</v>
      </c>
      <c r="H6" s="339"/>
      <c r="I6" s="339"/>
      <c r="J6" s="339"/>
      <c r="K6" s="339"/>
      <c r="L6" s="339"/>
      <c r="M6" s="339"/>
      <c r="N6" s="339"/>
    </row>
    <row r="7" spans="2:21" ht="21" customHeight="1" x14ac:dyDescent="0.25">
      <c r="B7" s="340" t="s">
        <v>40</v>
      </c>
      <c r="C7" s="341"/>
      <c r="D7" s="321" t="str">
        <f>IF(COUNTBLANK(Evaluation!F8)=0,Evaluation!F8,"")</f>
        <v>XXX</v>
      </c>
      <c r="E7" s="322"/>
      <c r="F7" s="3"/>
      <c r="G7" s="342" t="s">
        <v>76</v>
      </c>
      <c r="H7" s="345"/>
      <c r="I7" s="345"/>
      <c r="J7" s="345"/>
      <c r="K7" s="345"/>
      <c r="L7" s="345"/>
      <c r="M7" s="345"/>
      <c r="N7" s="345"/>
    </row>
    <row r="8" spans="2:21" ht="21" customHeight="1" x14ac:dyDescent="0.25">
      <c r="B8" s="323" t="s">
        <v>36</v>
      </c>
      <c r="C8" s="324"/>
      <c r="D8" s="321" t="str">
        <f>IF(COUNTBLANK(Evaluation!F9)=0,Evaluation!F9,"")</f>
        <v>Lycée</v>
      </c>
      <c r="E8" s="322"/>
      <c r="F8" s="3"/>
      <c r="G8" s="343"/>
      <c r="H8" s="345"/>
      <c r="I8" s="345"/>
      <c r="J8" s="345"/>
      <c r="K8" s="345"/>
      <c r="L8" s="345"/>
      <c r="M8" s="345"/>
      <c r="N8" s="345"/>
    </row>
    <row r="9" spans="2:21" ht="21" customHeight="1" x14ac:dyDescent="0.25">
      <c r="B9" s="323" t="s">
        <v>37</v>
      </c>
      <c r="C9" s="324"/>
      <c r="D9" s="321">
        <f>IF(COUNTBLANK(Evaluation!F10)=0,Evaluation!F10,"")</f>
        <v>2023</v>
      </c>
      <c r="E9" s="322"/>
      <c r="F9" s="3"/>
      <c r="G9" s="343"/>
      <c r="H9" s="345"/>
      <c r="I9" s="345"/>
      <c r="J9" s="345"/>
      <c r="K9" s="345"/>
      <c r="L9" s="345"/>
      <c r="M9" s="345"/>
      <c r="N9" s="345"/>
    </row>
    <row r="10" spans="2:21" ht="21" customHeight="1" x14ac:dyDescent="0.25">
      <c r="B10" s="323" t="s">
        <v>38</v>
      </c>
      <c r="C10" s="324"/>
      <c r="D10" s="325" t="str">
        <f>IF(COUNTBLANK(Evaluation!F11)=0,Evaluation!F11,"")</f>
        <v>XXX</v>
      </c>
      <c r="E10" s="326"/>
      <c r="F10" s="3"/>
      <c r="G10" s="343"/>
      <c r="H10" s="345"/>
      <c r="I10" s="345"/>
      <c r="J10" s="345"/>
      <c r="K10" s="345"/>
      <c r="L10" s="345"/>
      <c r="M10" s="345"/>
      <c r="N10" s="345"/>
    </row>
    <row r="11" spans="2:21" ht="21" customHeight="1" x14ac:dyDescent="0.25">
      <c r="B11" s="323" t="s">
        <v>39</v>
      </c>
      <c r="C11" s="324"/>
      <c r="D11" s="325" t="str">
        <f>IF(COUNTBLANK(Evaluation!F12)=0,Evaluation!F12,"")</f>
        <v>XXX</v>
      </c>
      <c r="E11" s="326"/>
      <c r="F11" s="3"/>
      <c r="G11" s="344"/>
      <c r="H11" s="345"/>
      <c r="I11" s="345"/>
      <c r="J11" s="345"/>
      <c r="K11" s="345"/>
      <c r="L11" s="345"/>
      <c r="M11" s="345"/>
      <c r="N11" s="345"/>
    </row>
    <row r="12" spans="2:21" ht="21" customHeight="1" thickBot="1" x14ac:dyDescent="0.3"/>
    <row r="13" spans="2:21" ht="28.5" customHeight="1" thickBot="1" x14ac:dyDescent="0.3">
      <c r="B13" s="302" t="s">
        <v>64</v>
      </c>
      <c r="C13" s="327"/>
      <c r="D13" s="327"/>
      <c r="E13" s="303"/>
      <c r="F13" s="302" t="s">
        <v>65</v>
      </c>
      <c r="G13" s="303"/>
      <c r="H13" s="312" t="s">
        <v>66</v>
      </c>
      <c r="I13" s="313"/>
      <c r="J13" s="313"/>
      <c r="K13" s="313"/>
      <c r="L13" s="314"/>
      <c r="M13" s="315" t="s">
        <v>82</v>
      </c>
      <c r="N13" s="316"/>
    </row>
    <row r="14" spans="2:21" ht="15.75" customHeight="1" x14ac:dyDescent="0.25">
      <c r="B14" s="304"/>
      <c r="C14" s="328"/>
      <c r="D14" s="328"/>
      <c r="E14" s="305"/>
      <c r="F14" s="304"/>
      <c r="G14" s="305"/>
      <c r="H14" s="10" t="s">
        <v>67</v>
      </c>
      <c r="I14" s="32">
        <v>0</v>
      </c>
      <c r="J14" s="20" t="s">
        <v>68</v>
      </c>
      <c r="K14" s="11" t="s">
        <v>69</v>
      </c>
      <c r="L14" s="12" t="s">
        <v>70</v>
      </c>
      <c r="M14" s="317"/>
      <c r="N14" s="318"/>
    </row>
    <row r="15" spans="2:21" ht="54" customHeight="1" thickBot="1" x14ac:dyDescent="0.3">
      <c r="B15" s="306"/>
      <c r="C15" s="329"/>
      <c r="D15" s="329"/>
      <c r="E15" s="307"/>
      <c r="F15" s="306"/>
      <c r="G15" s="307"/>
      <c r="H15" s="90" t="s">
        <v>298</v>
      </c>
      <c r="I15" s="9" t="s">
        <v>71</v>
      </c>
      <c r="J15" s="21" t="s">
        <v>72</v>
      </c>
      <c r="K15" s="8" t="s">
        <v>73</v>
      </c>
      <c r="L15" s="7" t="s">
        <v>74</v>
      </c>
      <c r="M15" s="319"/>
      <c r="N15" s="320"/>
      <c r="P15" s="33" t="s">
        <v>99</v>
      </c>
      <c r="Q15" s="34" t="s">
        <v>97</v>
      </c>
      <c r="R15" s="33" t="s">
        <v>86</v>
      </c>
      <c r="S15" s="33" t="s">
        <v>84</v>
      </c>
      <c r="T15" s="33" t="s">
        <v>85</v>
      </c>
      <c r="U15" s="33" t="s">
        <v>98</v>
      </c>
    </row>
    <row r="16" spans="2:21" ht="21" customHeight="1" x14ac:dyDescent="0.25">
      <c r="B16" s="330" t="s">
        <v>139</v>
      </c>
      <c r="C16" s="331"/>
      <c r="D16" s="331"/>
      <c r="E16" s="331"/>
      <c r="F16" s="331"/>
      <c r="G16" s="331"/>
      <c r="H16" s="38" t="str">
        <f>IF((R17+R18+R19)/(P17+P18+P19)&lt;0.5,"?","")</f>
        <v/>
      </c>
      <c r="I16" s="40"/>
      <c r="J16" s="40"/>
      <c r="K16" s="40"/>
      <c r="L16" s="40"/>
      <c r="M16" s="27"/>
      <c r="N16" s="28">
        <f>P16</f>
        <v>0.08</v>
      </c>
      <c r="O16" s="158">
        <f>SUM(N17:N19)</f>
        <v>1</v>
      </c>
      <c r="P16" s="25">
        <f>SUM(P17:P19)/100</f>
        <v>0.08</v>
      </c>
      <c r="Q16" s="24">
        <f>SUM(Q17:Q74)</f>
        <v>20.000000000000004</v>
      </c>
      <c r="R16" s="24">
        <f>SUM(R17:R74)</f>
        <v>100</v>
      </c>
      <c r="S16" s="24">
        <f>SUM(S17:S74)</f>
        <v>0</v>
      </c>
      <c r="T16" s="24">
        <f>SUM(T17:T74)</f>
        <v>0</v>
      </c>
      <c r="U16" s="24">
        <f>SUM(U17:U74)</f>
        <v>20.000000000000004</v>
      </c>
    </row>
    <row r="17" spans="2:22" ht="36" customHeight="1" x14ac:dyDescent="0.25">
      <c r="B17" s="44" t="s">
        <v>17</v>
      </c>
      <c r="C17" s="298" t="s">
        <v>140</v>
      </c>
      <c r="D17" s="299"/>
      <c r="E17" s="300"/>
      <c r="F17" s="274" t="s">
        <v>141</v>
      </c>
      <c r="G17" s="275"/>
      <c r="H17" s="77"/>
      <c r="I17" s="77"/>
      <c r="J17" s="77"/>
      <c r="K17" s="77"/>
      <c r="L17" s="77"/>
      <c r="M17" s="15" t="str">
        <f t="shared" ref="M17:M19" si="0">IF(AND(COUNTBLANK(H17:L17)=4,OR(H17="x",I17="x",J17="x",K17="x",L17="x")),"","&lt;")</f>
        <v>&lt;</v>
      </c>
      <c r="N17" s="35">
        <f>P17/$O$19</f>
        <v>0.25</v>
      </c>
      <c r="O17" s="36">
        <f t="shared" ref="O17:O18" si="1">SUM(P17)</f>
        <v>2</v>
      </c>
      <c r="P17" s="23">
        <v>2</v>
      </c>
      <c r="Q17" s="24">
        <f>20*P16</f>
        <v>1.6</v>
      </c>
      <c r="R17" s="4">
        <f t="shared" ref="R17:R19" si="2">IF(H17=0,P17,0)</f>
        <v>2</v>
      </c>
      <c r="S17" s="4">
        <f t="shared" ref="S17:S19" si="3">IF(I17="x",0,IF(J17="x",1/3,IF(K17="x",2/3,IF(L17="x",1)))*R17)</f>
        <v>0</v>
      </c>
      <c r="T17" s="24">
        <f>IF(SUM(R17:R19)=0,0,SUM(S17:S19)/SUM(R17:R19)*Q17)</f>
        <v>0</v>
      </c>
      <c r="U17" s="24">
        <f>IF(SUM(R17:R19)=0,0,Q17)</f>
        <v>1.6</v>
      </c>
      <c r="V17" s="110" t="str">
        <f>IF(COUNTBLANK(I17:L17)=4,"",N17*$N$16)</f>
        <v/>
      </c>
    </row>
    <row r="18" spans="2:22" ht="21" customHeight="1" x14ac:dyDescent="0.25">
      <c r="B18" s="44" t="s">
        <v>145</v>
      </c>
      <c r="C18" s="298" t="s">
        <v>142</v>
      </c>
      <c r="D18" s="299"/>
      <c r="E18" s="300"/>
      <c r="F18" s="274" t="s">
        <v>143</v>
      </c>
      <c r="G18" s="275"/>
      <c r="H18" s="77"/>
      <c r="I18" s="77"/>
      <c r="J18" s="77"/>
      <c r="K18" s="77"/>
      <c r="L18" s="77"/>
      <c r="M18" s="15" t="str">
        <f t="shared" si="0"/>
        <v>&lt;</v>
      </c>
      <c r="N18" s="35">
        <f t="shared" ref="N18:N19" si="4">P18/$O$19</f>
        <v>0.25</v>
      </c>
      <c r="O18" s="36">
        <f t="shared" si="1"/>
        <v>2</v>
      </c>
      <c r="P18" s="23">
        <v>2</v>
      </c>
      <c r="Q18" s="24"/>
      <c r="R18" s="4">
        <f t="shared" si="2"/>
        <v>2</v>
      </c>
      <c r="S18" s="4">
        <f t="shared" si="3"/>
        <v>0</v>
      </c>
      <c r="T18" s="24"/>
      <c r="U18" s="24"/>
      <c r="V18" s="110" t="str">
        <f t="shared" ref="V18:V19" si="5">IF(COUNTBLANK(I18:L18)=4,"",N18*$N$16)</f>
        <v/>
      </c>
    </row>
    <row r="19" spans="2:22" ht="58.5" customHeight="1" x14ac:dyDescent="0.25">
      <c r="B19" s="43" t="s">
        <v>146</v>
      </c>
      <c r="C19" s="268" t="s">
        <v>144</v>
      </c>
      <c r="D19" s="269"/>
      <c r="E19" s="270"/>
      <c r="F19" s="274" t="s">
        <v>299</v>
      </c>
      <c r="G19" s="275"/>
      <c r="H19" s="77"/>
      <c r="I19" s="77"/>
      <c r="J19" s="77"/>
      <c r="K19" s="77"/>
      <c r="L19" s="77"/>
      <c r="M19" s="15" t="str">
        <f t="shared" si="0"/>
        <v>&lt;</v>
      </c>
      <c r="N19" s="35">
        <f t="shared" si="4"/>
        <v>0.5</v>
      </c>
      <c r="O19" s="36">
        <f>SUM(P17:$P$19)</f>
        <v>8</v>
      </c>
      <c r="P19" s="23">
        <v>4</v>
      </c>
      <c r="Q19" s="24"/>
      <c r="R19" s="4">
        <f t="shared" si="2"/>
        <v>4</v>
      </c>
      <c r="S19" s="4">
        <f t="shared" si="3"/>
        <v>0</v>
      </c>
      <c r="T19" s="24"/>
      <c r="U19" s="24"/>
      <c r="V19" s="110" t="str">
        <f t="shared" si="5"/>
        <v/>
      </c>
    </row>
    <row r="20" spans="2:22" ht="21" customHeight="1" x14ac:dyDescent="0.25">
      <c r="B20" s="276" t="s">
        <v>147</v>
      </c>
      <c r="C20" s="277"/>
      <c r="D20" s="277"/>
      <c r="E20" s="277"/>
      <c r="F20" s="277"/>
      <c r="G20" s="277"/>
      <c r="H20" s="38" t="str">
        <f>IF((R21+R22+R23)/(P21+P22+P23)&lt;0.5,"?","")</f>
        <v/>
      </c>
      <c r="I20" s="41"/>
      <c r="J20" s="41"/>
      <c r="K20" s="41"/>
      <c r="L20" s="41"/>
      <c r="M20" s="29"/>
      <c r="N20" s="30">
        <f>P20</f>
        <v>0.06</v>
      </c>
      <c r="O20" s="158">
        <f>SUM(N21:N24)</f>
        <v>0.99999999999999989</v>
      </c>
      <c r="P20" s="25">
        <f>SUM(P21:P24)/100</f>
        <v>0.06</v>
      </c>
      <c r="Q20" s="25"/>
      <c r="R20" s="4"/>
      <c r="S20" s="4"/>
      <c r="T20" s="4"/>
      <c r="U20" s="4"/>
    </row>
    <row r="21" spans="2:22" ht="65.099999999999994" customHeight="1" x14ac:dyDescent="0.25">
      <c r="B21" s="43" t="s">
        <v>18</v>
      </c>
      <c r="C21" s="268" t="s">
        <v>148</v>
      </c>
      <c r="D21" s="269"/>
      <c r="E21" s="270"/>
      <c r="F21" s="274" t="s">
        <v>274</v>
      </c>
      <c r="G21" s="275"/>
      <c r="H21" s="77"/>
      <c r="I21" s="77"/>
      <c r="J21" s="77"/>
      <c r="K21" s="77"/>
      <c r="L21" s="77"/>
      <c r="M21" s="15" t="str">
        <f>IF(AND(COUNTBLANK(H21:L21)=4,OR(H21="x",I21="x",J21="x",K21="x",L21="x")),"","&lt;")</f>
        <v>&lt;</v>
      </c>
      <c r="N21" s="35">
        <f>P21/$O$24</f>
        <v>0.33333333333333331</v>
      </c>
      <c r="O21" s="36"/>
      <c r="P21" s="23">
        <v>2</v>
      </c>
      <c r="Q21" s="24">
        <f>20*P20</f>
        <v>1.2</v>
      </c>
      <c r="R21" s="4">
        <f>IF(H21=0,P21,0)</f>
        <v>2</v>
      </c>
      <c r="S21" s="4">
        <f t="shared" ref="S21:S24" si="6">IF(I21="x",0,IF(J21="x",1/3,IF(K21="x",2/3,IF(L21="x",1)))*R21)</f>
        <v>0</v>
      </c>
      <c r="T21" s="24">
        <f>IF(SUM(R21:R24)=0,0,SUM(S21:S24)/SUM(R21:R24)*Q21)</f>
        <v>0</v>
      </c>
      <c r="U21" s="24">
        <f>IF(SUM(R21:R24)=0,0,Q21)</f>
        <v>1.2</v>
      </c>
      <c r="V21" s="110" t="str">
        <f>IF(COUNTBLANK(I21:L21)=4,"",N21*$N$20)</f>
        <v/>
      </c>
    </row>
    <row r="22" spans="2:22" ht="36" customHeight="1" x14ac:dyDescent="0.25">
      <c r="B22" s="162" t="s">
        <v>20</v>
      </c>
      <c r="C22" s="298" t="s">
        <v>149</v>
      </c>
      <c r="D22" s="299"/>
      <c r="E22" s="300"/>
      <c r="F22" s="274" t="s">
        <v>150</v>
      </c>
      <c r="G22" s="275"/>
      <c r="H22" s="77"/>
      <c r="I22" s="77"/>
      <c r="J22" s="77"/>
      <c r="K22" s="77"/>
      <c r="L22" s="77"/>
      <c r="M22" s="15" t="str">
        <f>IF(AND(COUNTBLANK(H22:L22)=4,OR(H22="x",I22="x",J22="x",K22="x",L22="x")),"","&lt;")</f>
        <v>&lt;</v>
      </c>
      <c r="N22" s="35">
        <f>P22/$O$24</f>
        <v>0.16666666666666666</v>
      </c>
      <c r="O22" s="36"/>
      <c r="P22" s="23">
        <v>1</v>
      </c>
      <c r="Q22" s="24"/>
      <c r="R22" s="4">
        <f>IF(H22=0,P22,0)</f>
        <v>1</v>
      </c>
      <c r="S22" s="4">
        <f t="shared" si="6"/>
        <v>0</v>
      </c>
      <c r="T22" s="24"/>
      <c r="U22" s="24"/>
      <c r="V22" s="110" t="str">
        <f t="shared" ref="V22:V24" si="7">IF(COUNTBLANK(I22:L22)=4,"",N22*$N$20)</f>
        <v/>
      </c>
    </row>
    <row r="23" spans="2:22" ht="80.099999999999994" customHeight="1" x14ac:dyDescent="0.25">
      <c r="B23" s="266" t="s">
        <v>19</v>
      </c>
      <c r="C23" s="268" t="s">
        <v>243</v>
      </c>
      <c r="D23" s="269"/>
      <c r="E23" s="270"/>
      <c r="F23" s="274" t="s">
        <v>275</v>
      </c>
      <c r="G23" s="301"/>
      <c r="H23" s="77"/>
      <c r="I23" s="77"/>
      <c r="J23" s="77"/>
      <c r="K23" s="77"/>
      <c r="L23" s="77"/>
      <c r="M23" s="15" t="str">
        <f>IF(AND(COUNTBLANK(H23:L23)=4,OR(H23="x",I23="x",J23="x",K23="x",L23="x")),"","&lt;")</f>
        <v>&lt;</v>
      </c>
      <c r="N23" s="35">
        <f>P23/$O$24</f>
        <v>0.33333333333333331</v>
      </c>
      <c r="O23" s="36"/>
      <c r="P23" s="23">
        <v>2</v>
      </c>
      <c r="Q23" s="4"/>
      <c r="R23" s="4">
        <f>IF(H23=0,P23,0)</f>
        <v>2</v>
      </c>
      <c r="S23" s="4">
        <f t="shared" si="6"/>
        <v>0</v>
      </c>
      <c r="T23" s="4"/>
      <c r="U23" s="4"/>
      <c r="V23" s="110" t="str">
        <f t="shared" si="7"/>
        <v/>
      </c>
    </row>
    <row r="24" spans="2:22" ht="89.1" customHeight="1" x14ac:dyDescent="0.25">
      <c r="B24" s="311"/>
      <c r="C24" s="308"/>
      <c r="D24" s="309"/>
      <c r="E24" s="310"/>
      <c r="F24" s="274" t="s">
        <v>265</v>
      </c>
      <c r="G24" s="301"/>
      <c r="H24" s="77"/>
      <c r="I24" s="77"/>
      <c r="J24" s="77"/>
      <c r="K24" s="77"/>
      <c r="L24" s="77"/>
      <c r="M24" s="15" t="str">
        <f>IF(AND(COUNTBLANK(H24:L24)=4,OR(H24="x",I24="x",J24="x",K24="x",L24="x")),"","&lt;")</f>
        <v>&lt;</v>
      </c>
      <c r="N24" s="35">
        <f>P24/$O$24</f>
        <v>0.16666666666666666</v>
      </c>
      <c r="O24" s="36">
        <f>SUM(P21:P24)</f>
        <v>6</v>
      </c>
      <c r="P24" s="23">
        <v>1</v>
      </c>
      <c r="Q24" s="4"/>
      <c r="R24" s="4">
        <f>IF(H24=0,P24,0)</f>
        <v>1</v>
      </c>
      <c r="S24" s="4">
        <f t="shared" si="6"/>
        <v>0</v>
      </c>
      <c r="T24" s="4"/>
      <c r="U24" s="4"/>
      <c r="V24" s="110" t="str">
        <f t="shared" si="7"/>
        <v/>
      </c>
    </row>
    <row r="25" spans="2:22" ht="21" customHeight="1" x14ac:dyDescent="0.25">
      <c r="B25" s="276" t="s">
        <v>21</v>
      </c>
      <c r="C25" s="277"/>
      <c r="D25" s="277"/>
      <c r="E25" s="277"/>
      <c r="F25" s="277"/>
      <c r="G25" s="277"/>
      <c r="H25" s="38" t="str">
        <f>IF((R26+R27+R28)/(P26+P27+P28)&lt;0.5,"?","")</f>
        <v/>
      </c>
      <c r="I25" s="41"/>
      <c r="J25" s="41"/>
      <c r="K25" s="41"/>
      <c r="L25" s="41"/>
      <c r="M25" s="29"/>
      <c r="N25" s="30">
        <f>P25</f>
        <v>0.05</v>
      </c>
      <c r="O25" s="158">
        <f>SUM(N26:N28)</f>
        <v>1</v>
      </c>
      <c r="P25" s="25">
        <f>SUM(P26:P28)/100</f>
        <v>0.05</v>
      </c>
      <c r="Q25" s="25"/>
      <c r="R25" s="4"/>
      <c r="S25" s="4"/>
      <c r="T25" s="4"/>
      <c r="U25" s="4"/>
    </row>
    <row r="26" spans="2:22" ht="21" customHeight="1" x14ac:dyDescent="0.25">
      <c r="B26" s="44" t="s">
        <v>26</v>
      </c>
      <c r="C26" s="298" t="s">
        <v>22</v>
      </c>
      <c r="D26" s="299"/>
      <c r="E26" s="300"/>
      <c r="F26" s="274" t="s">
        <v>264</v>
      </c>
      <c r="G26" s="275"/>
      <c r="H26" s="77"/>
      <c r="I26" s="77"/>
      <c r="J26" s="77"/>
      <c r="K26" s="77"/>
      <c r="L26" s="77"/>
      <c r="M26" s="15" t="str">
        <f>IF(AND(COUNTBLANK(H26:L26)=4,OR(H26="x",I26="x",J26="x",K26="x",L26="x")),"","&lt;")</f>
        <v>&lt;</v>
      </c>
      <c r="N26" s="35">
        <f>P26/O28</f>
        <v>0.4</v>
      </c>
      <c r="O26" s="36"/>
      <c r="P26" s="23">
        <v>2</v>
      </c>
      <c r="Q26" s="24">
        <f>20*P25</f>
        <v>1</v>
      </c>
      <c r="R26" s="4">
        <f>IF(H26=0,P26,0)</f>
        <v>2</v>
      </c>
      <c r="S26" s="4">
        <f t="shared" ref="S26:S28" si="8">IF(I26="x",0,IF(J26="x",1/3,IF(K26="x",2/3,IF(L26="x",1)))*R26)</f>
        <v>0</v>
      </c>
      <c r="T26" s="24">
        <f>IF(SUM(R26:R28)=0,0,SUM(S26:S28)/SUM(R26:R28)*Q26)</f>
        <v>0</v>
      </c>
      <c r="U26" s="24">
        <f>IF(SUM(R26:R28)=0,0,Q26)</f>
        <v>1</v>
      </c>
      <c r="V26" s="110" t="str">
        <f>IF(COUNTBLANK(I26:L26)=4,"",N26*$N$25)</f>
        <v/>
      </c>
    </row>
    <row r="27" spans="2:22" ht="135" customHeight="1" x14ac:dyDescent="0.25">
      <c r="B27" s="43" t="s">
        <v>24</v>
      </c>
      <c r="C27" s="268" t="s">
        <v>23</v>
      </c>
      <c r="D27" s="269"/>
      <c r="E27" s="270"/>
      <c r="F27" s="274" t="s">
        <v>244</v>
      </c>
      <c r="G27" s="275"/>
      <c r="H27" s="77"/>
      <c r="I27" s="77"/>
      <c r="J27" s="77"/>
      <c r="K27" s="77"/>
      <c r="L27" s="77"/>
      <c r="M27" s="15" t="str">
        <f>IF(AND(COUNTBLANK(H27:L27)=4,OR(H27="x",I27="x",J27="x",K27="x",L27="x")),"","&lt;")</f>
        <v>&lt;</v>
      </c>
      <c r="N27" s="35">
        <f>P27/O28</f>
        <v>0.2</v>
      </c>
      <c r="O27" s="36"/>
      <c r="P27" s="23">
        <v>1</v>
      </c>
      <c r="Q27" s="4"/>
      <c r="R27" s="4">
        <f>IF(H27=0,P27,0)</f>
        <v>1</v>
      </c>
      <c r="S27" s="4">
        <f t="shared" si="8"/>
        <v>0</v>
      </c>
      <c r="T27" s="4"/>
      <c r="U27" s="4"/>
      <c r="V27" s="110" t="str">
        <f t="shared" ref="V27:V28" si="9">IF(COUNTBLANK(I27:L27)=4,"",N27*$N$25)</f>
        <v/>
      </c>
    </row>
    <row r="28" spans="2:22" ht="36" customHeight="1" x14ac:dyDescent="0.25">
      <c r="B28" s="162" t="s">
        <v>25</v>
      </c>
      <c r="C28" s="298" t="s">
        <v>151</v>
      </c>
      <c r="D28" s="299"/>
      <c r="E28" s="300"/>
      <c r="F28" s="274" t="s">
        <v>152</v>
      </c>
      <c r="G28" s="275"/>
      <c r="H28" s="77"/>
      <c r="I28" s="77"/>
      <c r="J28" s="77"/>
      <c r="K28" s="77"/>
      <c r="L28" s="77"/>
      <c r="M28" s="15" t="str">
        <f>IF(AND(COUNTBLANK(H28:L28)=4,OR(H28="x",I28="x",J28="x",K28="x",L28="x")),"","&lt;")</f>
        <v>&lt;</v>
      </c>
      <c r="N28" s="35">
        <f>P28/O28</f>
        <v>0.4</v>
      </c>
      <c r="O28" s="36">
        <f>SUM(P26:P28)</f>
        <v>5</v>
      </c>
      <c r="P28" s="23">
        <v>2</v>
      </c>
      <c r="Q28" s="24"/>
      <c r="R28" s="4">
        <f>IF(H28=0,P28,0)</f>
        <v>2</v>
      </c>
      <c r="S28" s="4">
        <f t="shared" si="8"/>
        <v>0</v>
      </c>
      <c r="T28" s="24"/>
      <c r="U28" s="24"/>
      <c r="V28" s="110" t="str">
        <f t="shared" si="9"/>
        <v/>
      </c>
    </row>
    <row r="29" spans="2:22" ht="21" customHeight="1" x14ac:dyDescent="0.25">
      <c r="B29" s="276" t="s">
        <v>248</v>
      </c>
      <c r="C29" s="277"/>
      <c r="D29" s="277"/>
      <c r="E29" s="277"/>
      <c r="F29" s="277"/>
      <c r="G29" s="277"/>
      <c r="H29" s="38" t="str">
        <f>IF((R30+R31)/(P30+P31)&lt;0.5,"?","")</f>
        <v/>
      </c>
      <c r="I29" s="41"/>
      <c r="J29" s="41"/>
      <c r="K29" s="41"/>
      <c r="L29" s="41"/>
      <c r="M29" s="29"/>
      <c r="N29" s="30">
        <f>P29</f>
        <v>0.05</v>
      </c>
      <c r="O29" s="158">
        <f>SUM(N30:N31)</f>
        <v>1</v>
      </c>
      <c r="P29" s="25">
        <f>SUM(P30:P31)/100</f>
        <v>0.05</v>
      </c>
      <c r="Q29" s="25"/>
      <c r="R29" s="4"/>
      <c r="S29" s="4"/>
      <c r="T29" s="4"/>
      <c r="U29" s="4"/>
    </row>
    <row r="30" spans="2:22" ht="89.1" customHeight="1" x14ac:dyDescent="0.25">
      <c r="B30" s="43" t="s">
        <v>29</v>
      </c>
      <c r="C30" s="268" t="s">
        <v>153</v>
      </c>
      <c r="D30" s="269"/>
      <c r="E30" s="270"/>
      <c r="F30" s="274" t="s">
        <v>263</v>
      </c>
      <c r="G30" s="275"/>
      <c r="H30" s="77"/>
      <c r="I30" s="77"/>
      <c r="J30" s="77"/>
      <c r="K30" s="77"/>
      <c r="L30" s="77"/>
      <c r="M30" s="15" t="str">
        <f>IF(AND(COUNTBLANK(H30:L30)=4,OR(H30="x",I30="x",J30="x",K30="x",L30="x")),"","&lt;")</f>
        <v>&lt;</v>
      </c>
      <c r="N30" s="35">
        <f>P30/O31</f>
        <v>0.5</v>
      </c>
      <c r="O30" s="36"/>
      <c r="P30" s="23">
        <v>2.5</v>
      </c>
      <c r="Q30" s="24">
        <f>20*P29</f>
        <v>1</v>
      </c>
      <c r="R30" s="4">
        <f>IF(H30=0,P30,0)</f>
        <v>2.5</v>
      </c>
      <c r="S30" s="4">
        <f t="shared" ref="S30:S31" si="10">IF(I30="x",0,IF(J30="x",1/3,IF(K30="x",2/3,IF(L30="x",1)))*R30)</f>
        <v>0</v>
      </c>
      <c r="T30" s="24">
        <f>IF(SUM(R30:R31)=0,0,SUM(S30:S31)/SUM(R30:R31)*Q30)</f>
        <v>0</v>
      </c>
      <c r="U30" s="24">
        <f>IF(SUM(R30:R35)=0,0,Q30)</f>
        <v>1</v>
      </c>
      <c r="V30" s="110" t="str">
        <f>IF(COUNTBLANK(I30:L30)=4,"",N30*$N$29)</f>
        <v/>
      </c>
    </row>
    <row r="31" spans="2:22" ht="105" customHeight="1" x14ac:dyDescent="0.25">
      <c r="B31" s="44" t="s">
        <v>30</v>
      </c>
      <c r="C31" s="298" t="s">
        <v>154</v>
      </c>
      <c r="D31" s="299"/>
      <c r="E31" s="300"/>
      <c r="F31" s="274" t="s">
        <v>262</v>
      </c>
      <c r="G31" s="275"/>
      <c r="H31" s="77"/>
      <c r="I31" s="77"/>
      <c r="J31" s="77"/>
      <c r="K31" s="77"/>
      <c r="L31" s="77"/>
      <c r="M31" s="15" t="str">
        <f>IF(AND(COUNTBLANK(H31:L31)=4,OR(H31="x",I31="x",J31="x",K31="x",L31="x")),"","&lt;")</f>
        <v>&lt;</v>
      </c>
      <c r="N31" s="35">
        <f>P31/O31</f>
        <v>0.5</v>
      </c>
      <c r="O31" s="36">
        <f>SUM(P30:P31)</f>
        <v>5</v>
      </c>
      <c r="P31" s="23">
        <v>2.5</v>
      </c>
      <c r="Q31" s="4"/>
      <c r="R31" s="4">
        <f>IF(H31=0,P31,0)</f>
        <v>2.5</v>
      </c>
      <c r="S31" s="4">
        <f t="shared" si="10"/>
        <v>0</v>
      </c>
      <c r="T31" s="4"/>
      <c r="U31" s="4"/>
      <c r="V31" s="110" t="str">
        <f>IF(COUNTBLANK(I31:L31)=4,"",N31*$N$29)</f>
        <v/>
      </c>
    </row>
    <row r="32" spans="2:22" ht="21" customHeight="1" x14ac:dyDescent="0.25">
      <c r="B32" s="276" t="s">
        <v>155</v>
      </c>
      <c r="C32" s="277"/>
      <c r="D32" s="277"/>
      <c r="E32" s="277"/>
      <c r="F32" s="277"/>
      <c r="G32" s="277"/>
      <c r="H32" s="38" t="str">
        <f>IF((R33+R34)/(P33+P34)&lt;0.5,"?","")</f>
        <v/>
      </c>
      <c r="I32" s="41"/>
      <c r="J32" s="41"/>
      <c r="K32" s="41"/>
      <c r="L32" s="41"/>
      <c r="M32" s="29"/>
      <c r="N32" s="30">
        <f>P32</f>
        <v>7.0000000000000007E-2</v>
      </c>
      <c r="O32" s="158">
        <f>SUM(N33:N34)</f>
        <v>1</v>
      </c>
      <c r="P32" s="25">
        <f>SUM(P33:P34)/100</f>
        <v>7.0000000000000007E-2</v>
      </c>
      <c r="Q32" s="25"/>
      <c r="R32" s="4"/>
      <c r="S32" s="4"/>
      <c r="T32" s="4"/>
      <c r="U32" s="4"/>
    </row>
    <row r="33" spans="2:22" ht="54.95" customHeight="1" x14ac:dyDescent="0.25">
      <c r="B33" s="43" t="s">
        <v>92</v>
      </c>
      <c r="C33" s="268" t="s">
        <v>156</v>
      </c>
      <c r="D33" s="269"/>
      <c r="E33" s="270"/>
      <c r="F33" s="274" t="s">
        <v>159</v>
      </c>
      <c r="G33" s="275"/>
      <c r="H33" s="77"/>
      <c r="I33" s="77"/>
      <c r="J33" s="77"/>
      <c r="K33" s="77"/>
      <c r="L33" s="77"/>
      <c r="M33" s="15" t="str">
        <f t="shared" ref="M33:M34" si="11">IF(AND(COUNTBLANK(H33:L33)=4,OR(H33="x",I33="x",J33="x",K33="x",L33="x")),"","&lt;")</f>
        <v>&lt;</v>
      </c>
      <c r="N33" s="35">
        <f>P33/O34</f>
        <v>0.7142857142857143</v>
      </c>
      <c r="O33" s="36"/>
      <c r="P33" s="23">
        <v>5</v>
      </c>
      <c r="Q33" s="24">
        <f>20*P32</f>
        <v>1.4000000000000001</v>
      </c>
      <c r="R33" s="4">
        <f t="shared" ref="R33:R34" si="12">IF(H33=0,P33,0)</f>
        <v>5</v>
      </c>
      <c r="S33" s="4">
        <f t="shared" ref="S33:S34" si="13">IF(I33="x",0,IF(J33="x",1/3,IF(K33="x",2/3,IF(L33="x",1)))*R33)</f>
        <v>0</v>
      </c>
      <c r="T33" s="24">
        <f>IF(SUM(R33:R34)=0,0,SUM(S33:S34)/SUM(R33:R34)*Q33)</f>
        <v>0</v>
      </c>
      <c r="U33" s="24">
        <f>IF(SUM(R33:R37)=0,0,Q33)</f>
        <v>1.4000000000000001</v>
      </c>
      <c r="V33" s="110" t="str">
        <f>IF(COUNTBLANK(I33:L33)=4,"",N33*$N$32)</f>
        <v/>
      </c>
    </row>
    <row r="34" spans="2:22" ht="36" customHeight="1" x14ac:dyDescent="0.25">
      <c r="B34" s="162" t="s">
        <v>93</v>
      </c>
      <c r="C34" s="298" t="s">
        <v>157</v>
      </c>
      <c r="D34" s="299"/>
      <c r="E34" s="300"/>
      <c r="F34" s="274" t="s">
        <v>158</v>
      </c>
      <c r="G34" s="275"/>
      <c r="H34" s="77"/>
      <c r="I34" s="77"/>
      <c r="J34" s="77"/>
      <c r="K34" s="77"/>
      <c r="L34" s="77"/>
      <c r="M34" s="15" t="str">
        <f t="shared" si="11"/>
        <v>&lt;</v>
      </c>
      <c r="N34" s="35">
        <f>P34/O34</f>
        <v>0.2857142857142857</v>
      </c>
      <c r="O34" s="36">
        <f>SUM(P33:P34)</f>
        <v>7</v>
      </c>
      <c r="P34" s="23">
        <v>2</v>
      </c>
      <c r="Q34" s="24"/>
      <c r="R34" s="4">
        <f t="shared" si="12"/>
        <v>2</v>
      </c>
      <c r="S34" s="4">
        <f t="shared" si="13"/>
        <v>0</v>
      </c>
      <c r="T34" s="24"/>
      <c r="U34" s="24"/>
      <c r="V34" s="110" t="str">
        <f>IF(COUNTBLANK(I34:L34)=4,"",N34*$N$32)</f>
        <v/>
      </c>
    </row>
    <row r="35" spans="2:22" ht="21" customHeight="1" x14ac:dyDescent="0.25">
      <c r="B35" s="276" t="s">
        <v>160</v>
      </c>
      <c r="C35" s="277"/>
      <c r="D35" s="277"/>
      <c r="E35" s="277"/>
      <c r="F35" s="277"/>
      <c r="G35" s="277"/>
      <c r="H35" s="38" t="str">
        <f>IF((R36+R37+R38)/(P36+P37+P38)&lt;0.5,"?","")</f>
        <v/>
      </c>
      <c r="I35" s="41"/>
      <c r="J35" s="41"/>
      <c r="K35" s="41"/>
      <c r="L35" s="41"/>
      <c r="M35" s="29"/>
      <c r="N35" s="30">
        <f>P35</f>
        <v>0.1</v>
      </c>
      <c r="O35" s="158">
        <f>SUM(N36:N38)</f>
        <v>1</v>
      </c>
      <c r="P35" s="25">
        <f>SUM(P36:P38)/100</f>
        <v>0.1</v>
      </c>
      <c r="Q35" s="25"/>
      <c r="R35" s="4"/>
      <c r="S35" s="4"/>
      <c r="T35" s="4"/>
      <c r="U35" s="4"/>
    </row>
    <row r="36" spans="2:22" ht="99.95" customHeight="1" x14ac:dyDescent="0.25">
      <c r="B36" s="266" t="s">
        <v>163</v>
      </c>
      <c r="C36" s="268" t="s">
        <v>161</v>
      </c>
      <c r="D36" s="269"/>
      <c r="E36" s="270"/>
      <c r="F36" s="274" t="s">
        <v>249</v>
      </c>
      <c r="G36" s="275"/>
      <c r="H36" s="77"/>
      <c r="I36" s="77"/>
      <c r="J36" s="77"/>
      <c r="K36" s="77"/>
      <c r="L36" s="77"/>
      <c r="M36" s="15" t="str">
        <f t="shared" ref="M36:M38" si="14">IF(AND(COUNTBLANK(H36:L36)=4,OR(H36="x",I36="x",J36="x",K36="x",L36="x")),"","&lt;")</f>
        <v>&lt;</v>
      </c>
      <c r="N36" s="35">
        <f>P36/$O$38</f>
        <v>0.3</v>
      </c>
      <c r="O36" s="36"/>
      <c r="P36" s="23">
        <v>3</v>
      </c>
      <c r="Q36" s="24">
        <f>20*P35</f>
        <v>2</v>
      </c>
      <c r="R36" s="4">
        <f t="shared" ref="R36:R38" si="15">IF(H36=0,P36,0)</f>
        <v>3</v>
      </c>
      <c r="S36" s="4">
        <f t="shared" ref="S36:S38" si="16">IF(I36="x",0,IF(J36="x",1/3,IF(K36="x",2/3,IF(L36="x",1)))*R36)</f>
        <v>0</v>
      </c>
      <c r="T36" s="24">
        <f>IF(SUM(R36:R38)=0,0,SUM(S36:S38)/SUM(R36:R38)*Q36)</f>
        <v>0</v>
      </c>
      <c r="U36" s="24">
        <f>IF(SUM(R36:R38)=0,0,Q36)</f>
        <v>2</v>
      </c>
      <c r="V36" s="110" t="str">
        <f>IF(COUNTBLANK(I36:L36)=4,"",N36*$N$35)</f>
        <v/>
      </c>
    </row>
    <row r="37" spans="2:22" ht="69" customHeight="1" x14ac:dyDescent="0.25">
      <c r="B37" s="267"/>
      <c r="C37" s="271"/>
      <c r="D37" s="272"/>
      <c r="E37" s="273"/>
      <c r="F37" s="274" t="s">
        <v>300</v>
      </c>
      <c r="G37" s="275"/>
      <c r="H37" s="77"/>
      <c r="I37" s="77"/>
      <c r="J37" s="77"/>
      <c r="K37" s="77"/>
      <c r="L37" s="77"/>
      <c r="M37" s="15" t="str">
        <f t="shared" si="14"/>
        <v>&lt;</v>
      </c>
      <c r="N37" s="35">
        <f t="shared" ref="N37:N38" si="17">P37/$O$38</f>
        <v>0.4</v>
      </c>
      <c r="O37" s="36"/>
      <c r="P37" s="23">
        <v>4</v>
      </c>
      <c r="Q37" s="4"/>
      <c r="R37" s="4">
        <f t="shared" si="15"/>
        <v>4</v>
      </c>
      <c r="S37" s="4">
        <f t="shared" si="16"/>
        <v>0</v>
      </c>
      <c r="T37" s="4"/>
      <c r="U37" s="4"/>
      <c r="V37" s="110" t="str">
        <f t="shared" ref="V37:V38" si="18">IF(COUNTBLANK(I37:L37)=4,"",N37*$N$35)</f>
        <v/>
      </c>
    </row>
    <row r="38" spans="2:22" ht="65.099999999999994" customHeight="1" x14ac:dyDescent="0.25">
      <c r="B38" s="43" t="s">
        <v>164</v>
      </c>
      <c r="C38" s="268" t="s">
        <v>162</v>
      </c>
      <c r="D38" s="269"/>
      <c r="E38" s="270"/>
      <c r="F38" s="274" t="s">
        <v>301</v>
      </c>
      <c r="G38" s="275"/>
      <c r="H38" s="77"/>
      <c r="I38" s="77"/>
      <c r="J38" s="77"/>
      <c r="K38" s="77"/>
      <c r="L38" s="77"/>
      <c r="M38" s="15" t="str">
        <f t="shared" si="14"/>
        <v>&lt;</v>
      </c>
      <c r="N38" s="35">
        <f t="shared" si="17"/>
        <v>0.3</v>
      </c>
      <c r="O38" s="36">
        <f>SUM(P36:P38)</f>
        <v>10</v>
      </c>
      <c r="P38" s="23">
        <v>3</v>
      </c>
      <c r="Q38" s="4"/>
      <c r="R38" s="4">
        <f t="shared" si="15"/>
        <v>3</v>
      </c>
      <c r="S38" s="4">
        <f t="shared" si="16"/>
        <v>0</v>
      </c>
      <c r="T38" s="4"/>
      <c r="U38" s="4"/>
      <c r="V38" s="110" t="str">
        <f t="shared" si="18"/>
        <v/>
      </c>
    </row>
    <row r="39" spans="2:22" ht="21" customHeight="1" x14ac:dyDescent="0.25">
      <c r="B39" s="276" t="s">
        <v>165</v>
      </c>
      <c r="C39" s="277"/>
      <c r="D39" s="277"/>
      <c r="E39" s="277"/>
      <c r="F39" s="277"/>
      <c r="G39" s="277"/>
      <c r="H39" s="38" t="str">
        <f>IF((R40+R41+R42)/(P40+P41+P42)&lt;0.5,"?","")</f>
        <v/>
      </c>
      <c r="I39" s="41"/>
      <c r="J39" s="41"/>
      <c r="K39" s="41"/>
      <c r="L39" s="41"/>
      <c r="M39" s="29"/>
      <c r="N39" s="30">
        <f>P39</f>
        <v>7.0000000000000007E-2</v>
      </c>
      <c r="O39" s="158">
        <f>SUM(N40:N42)</f>
        <v>0.99999999999999989</v>
      </c>
      <c r="P39" s="25">
        <f>SUM(P40:P42)/100</f>
        <v>7.0000000000000007E-2</v>
      </c>
      <c r="Q39" s="25"/>
      <c r="R39" s="4"/>
      <c r="S39" s="4"/>
      <c r="T39" s="4"/>
      <c r="U39" s="4"/>
    </row>
    <row r="40" spans="2:22" ht="39" customHeight="1" x14ac:dyDescent="0.25">
      <c r="B40" s="292" t="s">
        <v>167</v>
      </c>
      <c r="C40" s="269" t="s">
        <v>166</v>
      </c>
      <c r="D40" s="269"/>
      <c r="E40" s="270"/>
      <c r="F40" s="274" t="s">
        <v>302</v>
      </c>
      <c r="G40" s="275"/>
      <c r="H40" s="77"/>
      <c r="I40" s="77"/>
      <c r="J40" s="77"/>
      <c r="K40" s="77"/>
      <c r="L40" s="77"/>
      <c r="M40" s="15" t="str">
        <f t="shared" ref="M40:M42" si="19">IF(AND(COUNTBLANK(H40:L40)=4,OR(H40="x",I40="x",J40="x",K40="x",L40="x")),"","&lt;")</f>
        <v>&lt;</v>
      </c>
      <c r="N40" s="35">
        <f>P40/O42</f>
        <v>0.42857142857142855</v>
      </c>
      <c r="O40" s="36"/>
      <c r="P40" s="23">
        <v>3</v>
      </c>
      <c r="Q40" s="24">
        <f>20*P39</f>
        <v>1.4000000000000001</v>
      </c>
      <c r="R40" s="4">
        <f t="shared" ref="R40:R42" si="20">IF(H40=0,P40,0)</f>
        <v>3</v>
      </c>
      <c r="S40" s="4">
        <f t="shared" ref="S40:S42" si="21">IF(I40="x",0,IF(J40="x",1/3,IF(K40="x",2/3,IF(L40="x",1)))*R40)</f>
        <v>0</v>
      </c>
      <c r="T40" s="24">
        <f>IF(SUM(R40:R42)=0,0,SUM(S40:S42)/SUM(R40:R42)*Q40)</f>
        <v>0</v>
      </c>
      <c r="U40" s="24">
        <f>IF(SUM(R40:R42)=0,0,Q40)</f>
        <v>1.4000000000000001</v>
      </c>
      <c r="V40" s="110" t="str">
        <f>IF(COUNTBLANK(I40:L40)=4,"",N40*$N$39)</f>
        <v/>
      </c>
    </row>
    <row r="41" spans="2:22" ht="58.5" customHeight="1" x14ac:dyDescent="0.25">
      <c r="B41" s="292"/>
      <c r="C41" s="272"/>
      <c r="D41" s="272"/>
      <c r="E41" s="273"/>
      <c r="F41" s="274" t="s">
        <v>303</v>
      </c>
      <c r="G41" s="275"/>
      <c r="H41" s="77"/>
      <c r="I41" s="77"/>
      <c r="J41" s="77"/>
      <c r="K41" s="77"/>
      <c r="L41" s="77"/>
      <c r="M41" s="15" t="str">
        <f t="shared" si="19"/>
        <v>&lt;</v>
      </c>
      <c r="N41" s="35">
        <f>P41/O42</f>
        <v>0.2857142857142857</v>
      </c>
      <c r="O41" s="36"/>
      <c r="P41" s="23">
        <v>2</v>
      </c>
      <c r="Q41" s="4"/>
      <c r="R41" s="4">
        <f t="shared" si="20"/>
        <v>2</v>
      </c>
      <c r="S41" s="4">
        <f t="shared" si="21"/>
        <v>0</v>
      </c>
      <c r="T41" s="4"/>
      <c r="U41" s="4"/>
      <c r="V41" s="110" t="str">
        <f t="shared" ref="V41:V42" si="22">IF(COUNTBLANK(I41:L41)=4,"",N41*$N$39)</f>
        <v/>
      </c>
    </row>
    <row r="42" spans="2:22" ht="36" customHeight="1" x14ac:dyDescent="0.25">
      <c r="B42" s="43" t="s">
        <v>168</v>
      </c>
      <c r="C42" s="268" t="s">
        <v>169</v>
      </c>
      <c r="D42" s="269"/>
      <c r="E42" s="270"/>
      <c r="F42" s="274" t="s">
        <v>251</v>
      </c>
      <c r="G42" s="275"/>
      <c r="H42" s="77"/>
      <c r="I42" s="77"/>
      <c r="J42" s="77"/>
      <c r="K42" s="77"/>
      <c r="L42" s="77"/>
      <c r="M42" s="15" t="str">
        <f t="shared" si="19"/>
        <v>&lt;</v>
      </c>
      <c r="N42" s="35">
        <f>P42/O42</f>
        <v>0.2857142857142857</v>
      </c>
      <c r="O42" s="36">
        <f>SUM(P40:P42)</f>
        <v>7</v>
      </c>
      <c r="P42" s="23">
        <v>2</v>
      </c>
      <c r="Q42" s="4"/>
      <c r="R42" s="4">
        <f t="shared" si="20"/>
        <v>2</v>
      </c>
      <c r="S42" s="4">
        <f t="shared" si="21"/>
        <v>0</v>
      </c>
      <c r="T42" s="4"/>
      <c r="U42" s="4"/>
      <c r="V42" s="110" t="str">
        <f t="shared" si="22"/>
        <v/>
      </c>
    </row>
    <row r="43" spans="2:22" ht="21" customHeight="1" x14ac:dyDescent="0.25">
      <c r="B43" s="276" t="s">
        <v>170</v>
      </c>
      <c r="C43" s="277"/>
      <c r="D43" s="277"/>
      <c r="E43" s="277"/>
      <c r="F43" s="277"/>
      <c r="G43" s="277"/>
      <c r="H43" s="38" t="str">
        <f>IF((R44+R45+R46+R47)/(P44+P45+P46+P47)&lt;0.5,"?","")</f>
        <v/>
      </c>
      <c r="I43" s="41"/>
      <c r="J43" s="41"/>
      <c r="K43" s="41"/>
      <c r="L43" s="41"/>
      <c r="M43" s="29"/>
      <c r="N43" s="30">
        <f>P43</f>
        <v>0.1</v>
      </c>
      <c r="O43" s="158">
        <f>SUM(N44:N47)</f>
        <v>1</v>
      </c>
      <c r="P43" s="25">
        <f>SUM(P44:P47)/100</f>
        <v>0.1</v>
      </c>
      <c r="Q43" s="25"/>
      <c r="R43" s="4"/>
      <c r="S43" s="4"/>
      <c r="T43" s="4"/>
      <c r="U43" s="4"/>
    </row>
    <row r="44" spans="2:22" ht="49.5" customHeight="1" x14ac:dyDescent="0.25">
      <c r="B44" s="266" t="s">
        <v>172</v>
      </c>
      <c r="C44" s="268" t="s">
        <v>171</v>
      </c>
      <c r="D44" s="269"/>
      <c r="E44" s="270"/>
      <c r="F44" s="274" t="s">
        <v>304</v>
      </c>
      <c r="G44" s="275"/>
      <c r="H44" s="77"/>
      <c r="I44" s="77"/>
      <c r="J44" s="77"/>
      <c r="K44" s="77"/>
      <c r="L44" s="77"/>
      <c r="M44" s="15" t="str">
        <f t="shared" ref="M44:M47" si="23">IF(AND(COUNTBLANK(H44:L44)=4,OR(H44="x",I44="x",J44="x",K44="x",L44="x")),"","&lt;")</f>
        <v>&lt;</v>
      </c>
      <c r="N44" s="35">
        <f>P44/$O$47</f>
        <v>0.2</v>
      </c>
      <c r="O44" s="36"/>
      <c r="P44" s="23">
        <v>2</v>
      </c>
      <c r="Q44" s="24">
        <f>20*P43</f>
        <v>2</v>
      </c>
      <c r="R44" s="4">
        <f t="shared" ref="R44:R47" si="24">IF(H44=0,P44,0)</f>
        <v>2</v>
      </c>
      <c r="S44" s="4">
        <f t="shared" ref="S44:S47" si="25">IF(I44="x",0,IF(J44="x",1/3,IF(K44="x",2/3,IF(L44="x",1)))*R44)</f>
        <v>0</v>
      </c>
      <c r="T44" s="24">
        <f>IF(SUM(R44:R47)=0,0,SUM(S44:S47)/SUM(R44:R47)*Q44)</f>
        <v>0</v>
      </c>
      <c r="U44" s="24">
        <f>IF(SUM(R44:R46)=0,0,Q44)</f>
        <v>2</v>
      </c>
      <c r="V44" s="110" t="str">
        <f>IF(COUNTBLANK(I44:L44)=4,"",N44*$N$43)</f>
        <v/>
      </c>
    </row>
    <row r="45" spans="2:22" ht="54.95" customHeight="1" x14ac:dyDescent="0.25">
      <c r="B45" s="267"/>
      <c r="C45" s="271"/>
      <c r="D45" s="272"/>
      <c r="E45" s="273"/>
      <c r="F45" s="274" t="s">
        <v>305</v>
      </c>
      <c r="G45" s="275"/>
      <c r="H45" s="77"/>
      <c r="I45" s="77"/>
      <c r="J45" s="77"/>
      <c r="K45" s="77"/>
      <c r="L45" s="77"/>
      <c r="M45" s="15" t="str">
        <f t="shared" si="23"/>
        <v>&lt;</v>
      </c>
      <c r="N45" s="35">
        <f>P45/$O$47</f>
        <v>0.2</v>
      </c>
      <c r="O45" s="36"/>
      <c r="P45" s="23">
        <v>2</v>
      </c>
      <c r="Q45" s="4"/>
      <c r="R45" s="4">
        <f t="shared" si="24"/>
        <v>2</v>
      </c>
      <c r="S45" s="4">
        <f t="shared" si="25"/>
        <v>0</v>
      </c>
      <c r="T45" s="4"/>
      <c r="U45" s="4"/>
      <c r="V45" s="110" t="str">
        <f t="shared" ref="V45:V47" si="26">IF(COUNTBLANK(I45:L45)=4,"",N45*$N$43)</f>
        <v/>
      </c>
    </row>
    <row r="46" spans="2:22" ht="80.099999999999994" customHeight="1" x14ac:dyDescent="0.25">
      <c r="B46" s="43" t="s">
        <v>173</v>
      </c>
      <c r="C46" s="268" t="s">
        <v>175</v>
      </c>
      <c r="D46" s="269"/>
      <c r="E46" s="270"/>
      <c r="F46" s="274" t="s">
        <v>306</v>
      </c>
      <c r="G46" s="275"/>
      <c r="H46" s="77"/>
      <c r="I46" s="77"/>
      <c r="J46" s="77"/>
      <c r="K46" s="77"/>
      <c r="L46" s="77"/>
      <c r="M46" s="15" t="str">
        <f t="shared" si="23"/>
        <v>&lt;</v>
      </c>
      <c r="N46" s="35">
        <f>P46/$O$47</f>
        <v>0.4</v>
      </c>
      <c r="O46" s="36"/>
      <c r="P46" s="23">
        <v>4</v>
      </c>
      <c r="Q46" s="4"/>
      <c r="R46" s="4">
        <f t="shared" si="24"/>
        <v>4</v>
      </c>
      <c r="S46" s="4">
        <f t="shared" si="25"/>
        <v>0</v>
      </c>
      <c r="T46" s="4"/>
      <c r="U46" s="4"/>
      <c r="V46" s="110" t="str">
        <f t="shared" si="26"/>
        <v/>
      </c>
    </row>
    <row r="47" spans="2:22" ht="42.75" customHeight="1" x14ac:dyDescent="0.25">
      <c r="B47" s="161" t="s">
        <v>174</v>
      </c>
      <c r="C47" s="268" t="s">
        <v>176</v>
      </c>
      <c r="D47" s="269"/>
      <c r="E47" s="270"/>
      <c r="F47" s="274" t="s">
        <v>307</v>
      </c>
      <c r="G47" s="275"/>
      <c r="H47" s="77"/>
      <c r="I47" s="77"/>
      <c r="J47" s="77"/>
      <c r="K47" s="77"/>
      <c r="L47" s="77"/>
      <c r="M47" s="15" t="str">
        <f t="shared" si="23"/>
        <v>&lt;</v>
      </c>
      <c r="N47" s="35">
        <f>P47/$O$47</f>
        <v>0.2</v>
      </c>
      <c r="O47" s="36">
        <f>SUM(P44:P47)</f>
        <v>10</v>
      </c>
      <c r="P47" s="23">
        <v>2</v>
      </c>
      <c r="Q47" s="4"/>
      <c r="R47" s="4">
        <f t="shared" si="24"/>
        <v>2</v>
      </c>
      <c r="S47" s="4">
        <f t="shared" si="25"/>
        <v>0</v>
      </c>
      <c r="T47" s="4"/>
      <c r="U47" s="4"/>
      <c r="V47" s="110" t="str">
        <f t="shared" si="26"/>
        <v/>
      </c>
    </row>
    <row r="48" spans="2:22" ht="21" customHeight="1" x14ac:dyDescent="0.25">
      <c r="B48" s="276" t="s">
        <v>177</v>
      </c>
      <c r="C48" s="277"/>
      <c r="D48" s="277"/>
      <c r="E48" s="277"/>
      <c r="F48" s="277"/>
      <c r="G48" s="277"/>
      <c r="H48" s="38" t="str">
        <f>IF((R49+R50+R51+R52)/(P49+P50+P51+P52)&lt;0.5,"?","")</f>
        <v/>
      </c>
      <c r="I48" s="41"/>
      <c r="J48" s="41"/>
      <c r="K48" s="41"/>
      <c r="L48" s="41"/>
      <c r="M48" s="29"/>
      <c r="N48" s="30">
        <f>P48</f>
        <v>0.1</v>
      </c>
      <c r="O48" s="158">
        <f>SUM(N49:N52)</f>
        <v>1</v>
      </c>
      <c r="P48" s="25">
        <f>SUM(P49:P52)/100</f>
        <v>0.1</v>
      </c>
      <c r="Q48" s="25"/>
      <c r="R48" s="4"/>
      <c r="S48" s="4"/>
      <c r="T48" s="4"/>
      <c r="U48" s="4"/>
    </row>
    <row r="49" spans="2:22" ht="67.5" customHeight="1" x14ac:dyDescent="0.25">
      <c r="B49" s="43" t="s">
        <v>178</v>
      </c>
      <c r="C49" s="268" t="s">
        <v>182</v>
      </c>
      <c r="D49" s="269"/>
      <c r="E49" s="270"/>
      <c r="F49" s="274" t="s">
        <v>276</v>
      </c>
      <c r="G49" s="275"/>
      <c r="H49" s="77"/>
      <c r="I49" s="77"/>
      <c r="J49" s="77"/>
      <c r="K49" s="77"/>
      <c r="L49" s="77"/>
      <c r="M49" s="15" t="str">
        <f t="shared" ref="M49:M52" si="27">IF(AND(COUNTBLANK(H49:L49)=4,OR(H49="x",I49="x",J49="x",K49="x",L49="x")),"","&lt;")</f>
        <v>&lt;</v>
      </c>
      <c r="N49" s="35">
        <f>P49/$O$52</f>
        <v>0.3</v>
      </c>
      <c r="O49" s="36"/>
      <c r="P49" s="23">
        <v>3</v>
      </c>
      <c r="Q49" s="24">
        <f>20*P48</f>
        <v>2</v>
      </c>
      <c r="R49" s="4">
        <f t="shared" ref="R49:R52" si="28">IF(H49=0,P49,0)</f>
        <v>3</v>
      </c>
      <c r="S49" s="4">
        <f t="shared" ref="S49:S52" si="29">IF(I49="x",0,IF(J49="x",1/3,IF(K49="x",2/3,IF(L49="x",1)))*R49)</f>
        <v>0</v>
      </c>
      <c r="T49" s="24">
        <f>IF(SUM(R49:R52)=0,0,SUM(S49:S52)/SUM(R49:R52)*Q49)</f>
        <v>0</v>
      </c>
      <c r="U49" s="24">
        <f>IF(SUM(R49:R52)=0,0,Q49)</f>
        <v>2</v>
      </c>
      <c r="V49" s="110" t="str">
        <f>IF(COUNTBLANK(I49:L49)=4,"",N49*$N$48)</f>
        <v/>
      </c>
    </row>
    <row r="50" spans="2:22" ht="36" customHeight="1" x14ac:dyDescent="0.25">
      <c r="B50" s="162" t="s">
        <v>179</v>
      </c>
      <c r="C50" s="298" t="s">
        <v>183</v>
      </c>
      <c r="D50" s="299"/>
      <c r="E50" s="300"/>
      <c r="F50" s="274" t="s">
        <v>186</v>
      </c>
      <c r="G50" s="275"/>
      <c r="H50" s="77"/>
      <c r="I50" s="77"/>
      <c r="J50" s="77"/>
      <c r="K50" s="77"/>
      <c r="L50" s="77"/>
      <c r="M50" s="15" t="str">
        <f t="shared" si="27"/>
        <v>&lt;</v>
      </c>
      <c r="N50" s="35">
        <f t="shared" ref="N50:N52" si="30">P50/$O$52</f>
        <v>0.1</v>
      </c>
      <c r="O50" s="36"/>
      <c r="P50" s="23">
        <v>1</v>
      </c>
      <c r="Q50" s="24"/>
      <c r="R50" s="4">
        <f t="shared" si="28"/>
        <v>1</v>
      </c>
      <c r="S50" s="4">
        <f t="shared" si="29"/>
        <v>0</v>
      </c>
      <c r="T50" s="24"/>
      <c r="U50" s="24"/>
      <c r="V50" s="110" t="str">
        <f t="shared" ref="V50:V52" si="31">IF(COUNTBLANK(I50:L50)=4,"",N50*$N$48)</f>
        <v/>
      </c>
    </row>
    <row r="51" spans="2:22" ht="36" customHeight="1" x14ac:dyDescent="0.25">
      <c r="B51" s="162" t="s">
        <v>180</v>
      </c>
      <c r="C51" s="298" t="s">
        <v>184</v>
      </c>
      <c r="D51" s="299"/>
      <c r="E51" s="300"/>
      <c r="F51" s="274" t="s">
        <v>187</v>
      </c>
      <c r="G51" s="275"/>
      <c r="H51" s="77"/>
      <c r="I51" s="77"/>
      <c r="J51" s="77"/>
      <c r="K51" s="77"/>
      <c r="L51" s="77"/>
      <c r="M51" s="15" t="str">
        <f t="shared" si="27"/>
        <v>&lt;</v>
      </c>
      <c r="N51" s="35">
        <f t="shared" si="30"/>
        <v>0.2</v>
      </c>
      <c r="O51" s="36"/>
      <c r="P51" s="23">
        <v>2</v>
      </c>
      <c r="Q51" s="24"/>
      <c r="R51" s="4">
        <f t="shared" si="28"/>
        <v>2</v>
      </c>
      <c r="S51" s="4">
        <f t="shared" si="29"/>
        <v>0</v>
      </c>
      <c r="T51" s="24"/>
      <c r="U51" s="24"/>
      <c r="V51" s="110" t="str">
        <f t="shared" si="31"/>
        <v/>
      </c>
    </row>
    <row r="52" spans="2:22" ht="73.5" customHeight="1" x14ac:dyDescent="0.25">
      <c r="B52" s="43" t="s">
        <v>181</v>
      </c>
      <c r="C52" s="268" t="s">
        <v>185</v>
      </c>
      <c r="D52" s="269"/>
      <c r="E52" s="270"/>
      <c r="F52" s="274" t="s">
        <v>308</v>
      </c>
      <c r="G52" s="275"/>
      <c r="H52" s="77"/>
      <c r="I52" s="77"/>
      <c r="J52" s="77"/>
      <c r="K52" s="77"/>
      <c r="L52" s="77"/>
      <c r="M52" s="15" t="str">
        <f t="shared" si="27"/>
        <v>&lt;</v>
      </c>
      <c r="N52" s="35">
        <f t="shared" si="30"/>
        <v>0.4</v>
      </c>
      <c r="O52" s="36">
        <f>SUM(P49:P52)</f>
        <v>10</v>
      </c>
      <c r="P52" s="23">
        <v>4</v>
      </c>
      <c r="Q52" s="4"/>
      <c r="R52" s="4">
        <f t="shared" si="28"/>
        <v>4</v>
      </c>
      <c r="S52" s="4">
        <f t="shared" si="29"/>
        <v>0</v>
      </c>
      <c r="T52" s="4"/>
      <c r="U52" s="4"/>
      <c r="V52" s="110" t="str">
        <f t="shared" si="31"/>
        <v/>
      </c>
    </row>
    <row r="53" spans="2:22" ht="21" customHeight="1" x14ac:dyDescent="0.25">
      <c r="B53" s="276" t="s">
        <v>188</v>
      </c>
      <c r="C53" s="277"/>
      <c r="D53" s="277"/>
      <c r="E53" s="277"/>
      <c r="F53" s="277"/>
      <c r="G53" s="277"/>
      <c r="H53" s="38" t="str">
        <f>IF((R54+R55+R56)/(P54+P55+P56)&lt;0.5,"?","")</f>
        <v/>
      </c>
      <c r="I53" s="41"/>
      <c r="J53" s="41"/>
      <c r="K53" s="41"/>
      <c r="L53" s="41"/>
      <c r="M53" s="29"/>
      <c r="N53" s="30">
        <f>P53</f>
        <v>0.08</v>
      </c>
      <c r="O53" s="158"/>
      <c r="P53" s="25">
        <f>SUM(P54:P56)/100</f>
        <v>0.08</v>
      </c>
      <c r="Q53" s="25"/>
      <c r="R53" s="4"/>
      <c r="S53" s="4"/>
      <c r="T53" s="4"/>
      <c r="U53" s="4"/>
    </row>
    <row r="54" spans="2:22" ht="72.599999999999994" customHeight="1" x14ac:dyDescent="0.25">
      <c r="B54" s="266" t="s">
        <v>189</v>
      </c>
      <c r="C54" s="268" t="s">
        <v>191</v>
      </c>
      <c r="D54" s="269"/>
      <c r="E54" s="270"/>
      <c r="F54" s="274" t="s">
        <v>309</v>
      </c>
      <c r="G54" s="275"/>
      <c r="H54" s="77"/>
      <c r="I54" s="77"/>
      <c r="J54" s="77"/>
      <c r="K54" s="77"/>
      <c r="L54" s="77"/>
      <c r="M54" s="15" t="str">
        <f t="shared" ref="M54:M56" si="32">IF(AND(COUNTBLANK(H54:L54)=4,OR(H54="x",I54="x",J54="x",K54="x",L54="x")),"","&lt;")</f>
        <v>&lt;</v>
      </c>
      <c r="N54" s="35">
        <f>P54/$O$56</f>
        <v>0.25</v>
      </c>
      <c r="O54" s="36"/>
      <c r="P54" s="23">
        <v>2</v>
      </c>
      <c r="Q54" s="24">
        <f>20*P53</f>
        <v>1.6</v>
      </c>
      <c r="R54" s="4">
        <f t="shared" ref="R54:R56" si="33">IF(H54=0,P54,0)</f>
        <v>2</v>
      </c>
      <c r="S54" s="4">
        <f t="shared" ref="S54:S56" si="34">IF(I54="x",0,IF(J54="x",1/3,IF(K54="x",2/3,IF(L54="x",1)))*R54)</f>
        <v>0</v>
      </c>
      <c r="T54" s="24">
        <f>IF(SUM(R54:R56)=0,0,SUM(S54:S56)/SUM(R54:R56)*Q54)</f>
        <v>0</v>
      </c>
      <c r="U54" s="24">
        <f>IF(SUM(R54:R68)=0,0,Q54)</f>
        <v>1.6</v>
      </c>
      <c r="V54" s="110" t="str">
        <f>IF(COUNTBLANK(I54:L54)=4,"",N54*$N$53)</f>
        <v/>
      </c>
    </row>
    <row r="55" spans="2:22" ht="48" customHeight="1" x14ac:dyDescent="0.25">
      <c r="B55" s="267"/>
      <c r="C55" s="271"/>
      <c r="D55" s="272"/>
      <c r="E55" s="273"/>
      <c r="F55" s="274" t="s">
        <v>193</v>
      </c>
      <c r="G55" s="275"/>
      <c r="H55" s="77"/>
      <c r="I55" s="77"/>
      <c r="J55" s="77"/>
      <c r="K55" s="77"/>
      <c r="L55" s="77"/>
      <c r="M55" s="15" t="str">
        <f t="shared" si="32"/>
        <v>&lt;</v>
      </c>
      <c r="N55" s="35">
        <f t="shared" ref="N55:N56" si="35">P55/$O$56</f>
        <v>0.375</v>
      </c>
      <c r="O55" s="36"/>
      <c r="P55" s="23">
        <v>3</v>
      </c>
      <c r="Q55" s="4"/>
      <c r="R55" s="4">
        <f t="shared" si="33"/>
        <v>3</v>
      </c>
      <c r="S55" s="4">
        <f t="shared" si="34"/>
        <v>0</v>
      </c>
      <c r="T55" s="4"/>
      <c r="U55" s="4"/>
      <c r="V55" s="110" t="str">
        <f t="shared" ref="V55:V56" si="36">IF(COUNTBLANK(I55:L55)=4,"",N55*$N$53)</f>
        <v/>
      </c>
    </row>
    <row r="56" spans="2:22" ht="78" customHeight="1" x14ac:dyDescent="0.25">
      <c r="B56" s="43" t="s">
        <v>190</v>
      </c>
      <c r="C56" s="268" t="s">
        <v>192</v>
      </c>
      <c r="D56" s="269"/>
      <c r="E56" s="270"/>
      <c r="F56" s="274" t="s">
        <v>310</v>
      </c>
      <c r="G56" s="275"/>
      <c r="H56" s="77"/>
      <c r="I56" s="77"/>
      <c r="J56" s="77"/>
      <c r="K56" s="77"/>
      <c r="L56" s="77"/>
      <c r="M56" s="15" t="str">
        <f t="shared" si="32"/>
        <v>&lt;</v>
      </c>
      <c r="N56" s="35">
        <f t="shared" si="35"/>
        <v>0.375</v>
      </c>
      <c r="O56" s="36">
        <f>SUM(P54:P56)</f>
        <v>8</v>
      </c>
      <c r="P56" s="23">
        <v>3</v>
      </c>
      <c r="Q56" s="4"/>
      <c r="R56" s="4">
        <f t="shared" si="33"/>
        <v>3</v>
      </c>
      <c r="S56" s="4">
        <f t="shared" si="34"/>
        <v>0</v>
      </c>
      <c r="T56" s="4"/>
      <c r="U56" s="4"/>
      <c r="V56" s="110" t="str">
        <f t="shared" si="36"/>
        <v/>
      </c>
    </row>
    <row r="57" spans="2:22" ht="21" customHeight="1" x14ac:dyDescent="0.25">
      <c r="B57" s="276" t="s">
        <v>194</v>
      </c>
      <c r="C57" s="277"/>
      <c r="D57" s="277"/>
      <c r="E57" s="277"/>
      <c r="F57" s="277"/>
      <c r="G57" s="277"/>
      <c r="H57" s="38" t="str">
        <f>IF((R58+R59+R60)/(P58+P59+P60)&lt;0.5,"?","")</f>
        <v/>
      </c>
      <c r="I57" s="41"/>
      <c r="J57" s="41"/>
      <c r="K57" s="41"/>
      <c r="L57" s="41"/>
      <c r="M57" s="29"/>
      <c r="N57" s="30">
        <f>P57</f>
        <v>0.08</v>
      </c>
      <c r="O57" s="158"/>
      <c r="P57" s="25">
        <f>SUM(P58:P60)/100</f>
        <v>0.08</v>
      </c>
      <c r="Q57" s="25"/>
      <c r="R57" s="4"/>
      <c r="S57" s="4"/>
      <c r="T57" s="4"/>
      <c r="U57" s="4"/>
    </row>
    <row r="58" spans="2:22" ht="77.45" customHeight="1" x14ac:dyDescent="0.25">
      <c r="B58" s="43" t="s">
        <v>195</v>
      </c>
      <c r="C58" s="268" t="s">
        <v>197</v>
      </c>
      <c r="D58" s="269"/>
      <c r="E58" s="270"/>
      <c r="F58" s="274" t="s">
        <v>311</v>
      </c>
      <c r="G58" s="275"/>
      <c r="H58" s="77"/>
      <c r="I58" s="77"/>
      <c r="J58" s="77"/>
      <c r="K58" s="77"/>
      <c r="L58" s="77"/>
      <c r="M58" s="15" t="str">
        <f t="shared" ref="M58:M60" si="37">IF(AND(COUNTBLANK(H58:L58)=4,OR(H58="x",I58="x",J58="x",K58="x",L58="x")),"","&lt;")</f>
        <v>&lt;</v>
      </c>
      <c r="N58" s="35">
        <f>P58/$O$60</f>
        <v>0.375</v>
      </c>
      <c r="O58" s="36"/>
      <c r="P58" s="23">
        <v>3</v>
      </c>
      <c r="Q58" s="24">
        <f>20*P57</f>
        <v>1.6</v>
      </c>
      <c r="R58" s="4">
        <f t="shared" ref="R58:R60" si="38">IF(H58=0,P58,0)</f>
        <v>3</v>
      </c>
      <c r="S58" s="4">
        <f t="shared" ref="S58:S60" si="39">IF(I58="x",0,IF(J58="x",1/3,IF(K58="x",2/3,IF(L58="x",1)))*R58)</f>
        <v>0</v>
      </c>
      <c r="T58" s="24">
        <f>IF(SUM(R58:R60)=0,0,SUM(S58:S60)/SUM(R58:R60)*Q58)</f>
        <v>0</v>
      </c>
      <c r="U58" s="24">
        <f>IF(SUM(R58:R73)=0,0,Q58)</f>
        <v>1.6</v>
      </c>
      <c r="V58" s="110" t="str">
        <f>IF(COUNTBLANK(I58:L58)=4,"",N58*$N$57)</f>
        <v/>
      </c>
    </row>
    <row r="59" spans="2:22" ht="80.25" customHeight="1" x14ac:dyDescent="0.25">
      <c r="B59" s="266" t="s">
        <v>196</v>
      </c>
      <c r="C59" s="268" t="s">
        <v>198</v>
      </c>
      <c r="D59" s="269"/>
      <c r="E59" s="270"/>
      <c r="F59" s="274" t="s">
        <v>312</v>
      </c>
      <c r="G59" s="275"/>
      <c r="H59" s="77"/>
      <c r="I59" s="77"/>
      <c r="J59" s="77"/>
      <c r="K59" s="77"/>
      <c r="L59" s="77"/>
      <c r="M59" s="15" t="str">
        <f t="shared" si="37"/>
        <v>&lt;</v>
      </c>
      <c r="N59" s="35">
        <f t="shared" ref="N59:N60" si="40">P59/$O$60</f>
        <v>0.375</v>
      </c>
      <c r="O59" s="36"/>
      <c r="P59" s="23">
        <v>3</v>
      </c>
      <c r="Q59" s="4"/>
      <c r="R59" s="4">
        <f t="shared" si="38"/>
        <v>3</v>
      </c>
      <c r="S59" s="4">
        <f t="shared" si="39"/>
        <v>0</v>
      </c>
      <c r="T59" s="4"/>
      <c r="U59" s="4"/>
      <c r="V59" s="110" t="str">
        <f t="shared" ref="V59:V60" si="41">IF(COUNTBLANK(I59:L59)=4,"",N59*$N$57)</f>
        <v/>
      </c>
    </row>
    <row r="60" spans="2:22" ht="31.5" customHeight="1" x14ac:dyDescent="0.25">
      <c r="B60" s="267"/>
      <c r="C60" s="271"/>
      <c r="D60" s="272"/>
      <c r="E60" s="273"/>
      <c r="F60" s="274" t="s">
        <v>279</v>
      </c>
      <c r="G60" s="275"/>
      <c r="H60" s="77"/>
      <c r="I60" s="77"/>
      <c r="J60" s="77"/>
      <c r="K60" s="77"/>
      <c r="L60" s="77"/>
      <c r="M60" s="15" t="str">
        <f t="shared" si="37"/>
        <v>&lt;</v>
      </c>
      <c r="N60" s="35">
        <f t="shared" si="40"/>
        <v>0.25</v>
      </c>
      <c r="O60" s="36">
        <f>SUM(P58:P60)</f>
        <v>8</v>
      </c>
      <c r="P60" s="23">
        <v>2</v>
      </c>
      <c r="Q60" s="4"/>
      <c r="R60" s="4">
        <f t="shared" si="38"/>
        <v>2</v>
      </c>
      <c r="S60" s="4">
        <f t="shared" si="39"/>
        <v>0</v>
      </c>
      <c r="T60" s="4"/>
      <c r="U60" s="4"/>
      <c r="V60" s="110" t="str">
        <f t="shared" si="41"/>
        <v/>
      </c>
    </row>
    <row r="61" spans="2:22" ht="21" customHeight="1" x14ac:dyDescent="0.25">
      <c r="B61" s="276" t="s">
        <v>199</v>
      </c>
      <c r="C61" s="277"/>
      <c r="D61" s="277"/>
      <c r="E61" s="277"/>
      <c r="F61" s="277"/>
      <c r="G61" s="277"/>
      <c r="H61" s="38" t="str">
        <f>IF((R62+R63+R64+R65)/(P62+P63+P64+P65)&lt;0.5,"?","")</f>
        <v/>
      </c>
      <c r="I61" s="41"/>
      <c r="J61" s="41"/>
      <c r="K61" s="41"/>
      <c r="L61" s="41"/>
      <c r="M61" s="29"/>
      <c r="N61" s="30">
        <f>P61</f>
        <v>0.04</v>
      </c>
      <c r="O61" s="158">
        <f>SUM(N62:N65)</f>
        <v>1</v>
      </c>
      <c r="P61" s="25">
        <f>SUM(P62:P65)/100</f>
        <v>0.04</v>
      </c>
      <c r="Q61" s="25"/>
      <c r="R61" s="4"/>
      <c r="S61" s="4"/>
      <c r="T61" s="4"/>
      <c r="U61" s="4"/>
    </row>
    <row r="62" spans="2:22" ht="45.95" customHeight="1" x14ac:dyDescent="0.25">
      <c r="B62" s="43" t="s">
        <v>200</v>
      </c>
      <c r="C62" s="268" t="s">
        <v>204</v>
      </c>
      <c r="D62" s="269"/>
      <c r="E62" s="270"/>
      <c r="F62" s="274" t="s">
        <v>207</v>
      </c>
      <c r="G62" s="275"/>
      <c r="H62" s="77"/>
      <c r="I62" s="77"/>
      <c r="J62" s="77"/>
      <c r="K62" s="77"/>
      <c r="L62" s="77"/>
      <c r="M62" s="15" t="str">
        <f t="shared" ref="M62:M65" si="42">IF(AND(COUNTBLANK(H62:L62)=4,OR(H62="x",I62="x",J62="x",K62="x",L62="x")),"","&lt;")</f>
        <v>&lt;</v>
      </c>
      <c r="N62" s="35">
        <f>P62/$O$65</f>
        <v>0.25</v>
      </c>
      <c r="O62" s="36"/>
      <c r="P62" s="23">
        <v>1</v>
      </c>
      <c r="Q62" s="24">
        <f>20*P61</f>
        <v>0.8</v>
      </c>
      <c r="R62" s="4">
        <f t="shared" ref="R62:R65" si="43">IF(H62=0,P62,0)</f>
        <v>1</v>
      </c>
      <c r="S62" s="4">
        <f t="shared" ref="S62:S65" si="44">IF(I62="x",0,IF(J62="x",1/3,IF(K62="x",2/3,IF(L62="x",1)))*R62)</f>
        <v>0</v>
      </c>
      <c r="T62" s="24">
        <f>IF(SUM(R62:R65)=0,0,SUM(S62:S65)/SUM(R62:R65)*Q62)</f>
        <v>0</v>
      </c>
      <c r="U62" s="24">
        <f>IF(SUM(R62:R83)=0,0,Q62)</f>
        <v>0.8</v>
      </c>
      <c r="V62" s="110" t="str">
        <f>IF(COUNTBLANK(I62:L62)=4,"",N62*$N$61)</f>
        <v/>
      </c>
    </row>
    <row r="63" spans="2:22" ht="51.75" customHeight="1" x14ac:dyDescent="0.25">
      <c r="B63" s="43" t="s">
        <v>201</v>
      </c>
      <c r="C63" s="268" t="s">
        <v>205</v>
      </c>
      <c r="D63" s="269"/>
      <c r="E63" s="270"/>
      <c r="F63" s="274" t="s">
        <v>280</v>
      </c>
      <c r="G63" s="275"/>
      <c r="H63" s="77"/>
      <c r="I63" s="77"/>
      <c r="J63" s="77"/>
      <c r="K63" s="77"/>
      <c r="L63" s="77"/>
      <c r="M63" s="15" t="str">
        <f t="shared" si="42"/>
        <v>&lt;</v>
      </c>
      <c r="N63" s="35">
        <f>P63/$O$65</f>
        <v>0.25</v>
      </c>
      <c r="O63" s="36"/>
      <c r="P63" s="23">
        <v>1</v>
      </c>
      <c r="Q63" s="4"/>
      <c r="R63" s="4">
        <f t="shared" si="43"/>
        <v>1</v>
      </c>
      <c r="S63" s="4">
        <f t="shared" si="44"/>
        <v>0</v>
      </c>
      <c r="T63" s="4"/>
      <c r="U63" s="4"/>
      <c r="V63" s="110" t="str">
        <f t="shared" ref="V63:V65" si="45">IF(COUNTBLANK(I63:L63)=4,"",N63*$N$61)</f>
        <v/>
      </c>
    </row>
    <row r="64" spans="2:22" ht="36" customHeight="1" x14ac:dyDescent="0.25">
      <c r="B64" s="162" t="s">
        <v>202</v>
      </c>
      <c r="C64" s="298" t="s">
        <v>206</v>
      </c>
      <c r="D64" s="299"/>
      <c r="E64" s="300"/>
      <c r="F64" s="274" t="s">
        <v>208</v>
      </c>
      <c r="G64" s="275"/>
      <c r="H64" s="77"/>
      <c r="I64" s="77"/>
      <c r="J64" s="77"/>
      <c r="K64" s="77"/>
      <c r="L64" s="77"/>
      <c r="M64" s="15" t="str">
        <f t="shared" si="42"/>
        <v>&lt;</v>
      </c>
      <c r="N64" s="35">
        <f>P64/$O$65</f>
        <v>0.25</v>
      </c>
      <c r="O64" s="36"/>
      <c r="P64" s="23">
        <v>1</v>
      </c>
      <c r="Q64" s="24"/>
      <c r="R64" s="4">
        <f t="shared" si="43"/>
        <v>1</v>
      </c>
      <c r="S64" s="4">
        <f t="shared" si="44"/>
        <v>0</v>
      </c>
      <c r="T64" s="24"/>
      <c r="U64" s="24"/>
      <c r="V64" s="110" t="str">
        <f t="shared" si="45"/>
        <v/>
      </c>
    </row>
    <row r="65" spans="2:22" ht="36" customHeight="1" x14ac:dyDescent="0.25">
      <c r="B65" s="162" t="s">
        <v>203</v>
      </c>
      <c r="C65" s="298" t="s">
        <v>210</v>
      </c>
      <c r="D65" s="299"/>
      <c r="E65" s="300"/>
      <c r="F65" s="274" t="s">
        <v>209</v>
      </c>
      <c r="G65" s="275"/>
      <c r="H65" s="77"/>
      <c r="I65" s="77"/>
      <c r="J65" s="77"/>
      <c r="K65" s="77"/>
      <c r="L65" s="77"/>
      <c r="M65" s="15" t="str">
        <f t="shared" si="42"/>
        <v>&lt;</v>
      </c>
      <c r="N65" s="35">
        <f>P65/$O$65</f>
        <v>0.25</v>
      </c>
      <c r="O65" s="36">
        <f>SUM(P62:P65)</f>
        <v>4</v>
      </c>
      <c r="P65" s="23">
        <v>1</v>
      </c>
      <c r="Q65" s="24"/>
      <c r="R65" s="4">
        <f t="shared" si="43"/>
        <v>1</v>
      </c>
      <c r="S65" s="4">
        <f t="shared" si="44"/>
        <v>0</v>
      </c>
      <c r="T65" s="24"/>
      <c r="U65" s="24"/>
      <c r="V65" s="110" t="str">
        <f t="shared" si="45"/>
        <v/>
      </c>
    </row>
    <row r="66" spans="2:22" ht="21" customHeight="1" x14ac:dyDescent="0.25">
      <c r="B66" s="276" t="s">
        <v>211</v>
      </c>
      <c r="C66" s="277"/>
      <c r="D66" s="277"/>
      <c r="E66" s="277"/>
      <c r="F66" s="277"/>
      <c r="G66" s="277"/>
      <c r="H66" s="38" t="str">
        <f>IF((R67+R68)/(P67+P68)&lt;0.5,"?","")</f>
        <v/>
      </c>
      <c r="I66" s="42"/>
      <c r="J66" s="42"/>
      <c r="K66" s="42"/>
      <c r="L66" s="42"/>
      <c r="M66" s="29"/>
      <c r="N66" s="30">
        <f>P66</f>
        <v>0.03</v>
      </c>
      <c r="O66" s="158">
        <f>SUM(N67:N68)</f>
        <v>1</v>
      </c>
      <c r="P66" s="25">
        <f>SUM(P67:P68)/100</f>
        <v>0.03</v>
      </c>
      <c r="Q66" s="25"/>
      <c r="R66" s="4"/>
      <c r="S66" s="4"/>
      <c r="T66" s="4"/>
      <c r="U66" s="4"/>
    </row>
    <row r="67" spans="2:22" ht="21" customHeight="1" x14ac:dyDescent="0.25">
      <c r="B67" s="43" t="s">
        <v>31</v>
      </c>
      <c r="C67" s="268" t="s">
        <v>213</v>
      </c>
      <c r="D67" s="269"/>
      <c r="E67" s="270"/>
      <c r="F67" s="274" t="s">
        <v>214</v>
      </c>
      <c r="G67" s="275"/>
      <c r="H67" s="77"/>
      <c r="I67" s="77"/>
      <c r="J67" s="77"/>
      <c r="K67" s="77"/>
      <c r="L67" s="77"/>
      <c r="M67" s="15" t="str">
        <f>IF(AND(COUNTBLANK(H67:L67)=4,OR(H67="x",I67="x",J67="x",K67="x",L67="x")),"","&lt;")</f>
        <v>&lt;</v>
      </c>
      <c r="N67" s="35">
        <f>P67/O68</f>
        <v>0.33333333333333331</v>
      </c>
      <c r="O67" s="36"/>
      <c r="P67" s="23">
        <v>1</v>
      </c>
      <c r="Q67" s="24">
        <f>20*P66</f>
        <v>0.6</v>
      </c>
      <c r="R67" s="4">
        <f>IF(H67=0,P67,0)</f>
        <v>1</v>
      </c>
      <c r="S67" s="4">
        <f>IF(I67="x",0,IF(J67="x",1/3,IF(K67="x",2/3,IF(L67="x",1)))*R67)</f>
        <v>0</v>
      </c>
      <c r="T67" s="24">
        <f>IF(SUM(R67:R68)=0,0,SUM(S67:S68)/SUM(R67:R68)*Q67)</f>
        <v>0</v>
      </c>
      <c r="U67" s="24">
        <f>IF(SUM(R67:R71)=0,0,Q67)</f>
        <v>0.6</v>
      </c>
      <c r="V67" s="110" t="str">
        <f>IF(COUNTBLANK(I67:L67)=4,"",N67*$N$66)</f>
        <v/>
      </c>
    </row>
    <row r="68" spans="2:22" ht="80.25" customHeight="1" x14ac:dyDescent="0.25">
      <c r="B68" s="43" t="s">
        <v>32</v>
      </c>
      <c r="C68" s="268" t="s">
        <v>212</v>
      </c>
      <c r="D68" s="269"/>
      <c r="E68" s="270"/>
      <c r="F68" s="274" t="s">
        <v>215</v>
      </c>
      <c r="G68" s="275"/>
      <c r="H68" s="77"/>
      <c r="I68" s="77"/>
      <c r="J68" s="77"/>
      <c r="K68" s="77"/>
      <c r="L68" s="77"/>
      <c r="M68" s="15" t="str">
        <f>IF(AND(COUNTBLANK(H68:L68)=4,OR(H68="x",I68="x",J68="x",K68="x",L68="x")),"","&lt;")</f>
        <v>&lt;</v>
      </c>
      <c r="N68" s="35">
        <f>P68/O68</f>
        <v>0.66666666666666663</v>
      </c>
      <c r="O68" s="36">
        <f>SUM(P67:P68)</f>
        <v>3</v>
      </c>
      <c r="P68" s="23">
        <v>2</v>
      </c>
      <c r="Q68" s="4"/>
      <c r="R68" s="4">
        <f>IF(H68=0,P68,0)</f>
        <v>2</v>
      </c>
      <c r="S68" s="4">
        <f>IF(I68="x",0,IF(J68="x",1/3,IF(K68="x",2/3,IF(L68="x",1)))*R68)</f>
        <v>0</v>
      </c>
      <c r="T68" s="4"/>
      <c r="U68" s="4"/>
      <c r="V68" s="110" t="str">
        <f>IF(COUNTBLANK(I68:L68)=4,"",N68*$N$66)</f>
        <v/>
      </c>
    </row>
    <row r="69" spans="2:22" ht="21" customHeight="1" x14ac:dyDescent="0.25">
      <c r="B69" s="276" t="s">
        <v>216</v>
      </c>
      <c r="C69" s="277"/>
      <c r="D69" s="277"/>
      <c r="E69" s="277"/>
      <c r="F69" s="277"/>
      <c r="G69" s="277"/>
      <c r="H69" s="38" t="str">
        <f>IF((R70+R71+R72+R73)/(P70+P71+P72+P73)&lt;0.5,"?","")</f>
        <v/>
      </c>
      <c r="I69" s="41"/>
      <c r="J69" s="41"/>
      <c r="K69" s="41"/>
      <c r="L69" s="41"/>
      <c r="M69" s="29"/>
      <c r="N69" s="30">
        <f>P69</f>
        <v>0.04</v>
      </c>
      <c r="O69" s="158">
        <f>SUM(N70:N73)</f>
        <v>1</v>
      </c>
      <c r="P69" s="25">
        <f>SUM(P70:P73)/100</f>
        <v>0.04</v>
      </c>
      <c r="Q69" s="25"/>
      <c r="R69" s="4"/>
      <c r="S69" s="4"/>
      <c r="T69" s="4"/>
      <c r="U69" s="4"/>
    </row>
    <row r="70" spans="2:22" ht="21" customHeight="1" x14ac:dyDescent="0.25">
      <c r="B70" s="162" t="s">
        <v>34</v>
      </c>
      <c r="C70" s="298" t="s">
        <v>33</v>
      </c>
      <c r="D70" s="299"/>
      <c r="E70" s="300"/>
      <c r="F70" s="274" t="s">
        <v>222</v>
      </c>
      <c r="G70" s="275"/>
      <c r="H70" s="77"/>
      <c r="I70" s="77"/>
      <c r="J70" s="77"/>
      <c r="K70" s="77"/>
      <c r="L70" s="77"/>
      <c r="M70" s="15" t="str">
        <f t="shared" ref="M70:M74" si="46">IF(AND(COUNTBLANK(H70:L70)=4,OR(H70="x",I70="x",J70="x",K70="x",L70="x")),"","&lt;")</f>
        <v>&lt;</v>
      </c>
      <c r="N70" s="35">
        <f t="shared" ref="N70:N72" si="47">P70/$O$73</f>
        <v>0.25</v>
      </c>
      <c r="O70" s="36"/>
      <c r="P70" s="23">
        <v>1</v>
      </c>
      <c r="Q70" s="24">
        <f>20*P69</f>
        <v>0.8</v>
      </c>
      <c r="R70" s="4">
        <f t="shared" ref="R70:R74" si="48">IF(H70=0,P70,0)</f>
        <v>1</v>
      </c>
      <c r="S70" s="4">
        <f t="shared" ref="S70:S74" si="49">IF(I70="x",0,IF(J70="x",1/3,IF(K70="x",2/3,IF(L70="x",1)))*R70)</f>
        <v>0</v>
      </c>
      <c r="T70" s="24">
        <f>IF(SUM(R70:R73)=0,0,SUM(S70:S73)/SUM(R70:R73)*Q70)</f>
        <v>0</v>
      </c>
      <c r="U70" s="24">
        <f>IF(SUM(R70:R72)=0,0,Q70)</f>
        <v>0.8</v>
      </c>
      <c r="V70" s="110" t="str">
        <f>IF(COUNTBLANK(I70:L70)=4,"",N70*$N$69)</f>
        <v/>
      </c>
    </row>
    <row r="71" spans="2:22" ht="50.25" customHeight="1" x14ac:dyDescent="0.25">
      <c r="B71" s="43" t="s">
        <v>35</v>
      </c>
      <c r="C71" s="268" t="s">
        <v>217</v>
      </c>
      <c r="D71" s="269"/>
      <c r="E71" s="270"/>
      <c r="F71" s="274" t="s">
        <v>281</v>
      </c>
      <c r="G71" s="275"/>
      <c r="H71" s="77"/>
      <c r="I71" s="77"/>
      <c r="J71" s="77"/>
      <c r="K71" s="77"/>
      <c r="L71" s="77"/>
      <c r="M71" s="15" t="str">
        <f t="shared" si="46"/>
        <v>&lt;</v>
      </c>
      <c r="N71" s="35">
        <f t="shared" si="47"/>
        <v>0.25</v>
      </c>
      <c r="O71" s="36"/>
      <c r="P71" s="23">
        <v>1</v>
      </c>
      <c r="Q71" s="4"/>
      <c r="R71" s="4">
        <f t="shared" si="48"/>
        <v>1</v>
      </c>
      <c r="S71" s="4">
        <f t="shared" si="49"/>
        <v>0</v>
      </c>
      <c r="T71" s="4"/>
      <c r="U71" s="4"/>
      <c r="V71" s="110" t="str">
        <f t="shared" ref="V71:V73" si="50">IF(COUNTBLANK(I71:L71)=4,"",N71*$N$69)</f>
        <v/>
      </c>
    </row>
    <row r="72" spans="2:22" ht="64.5" customHeight="1" x14ac:dyDescent="0.25">
      <c r="B72" s="43" t="s">
        <v>218</v>
      </c>
      <c r="C72" s="268" t="s">
        <v>220</v>
      </c>
      <c r="D72" s="269"/>
      <c r="E72" s="270"/>
      <c r="F72" s="274" t="s">
        <v>282</v>
      </c>
      <c r="G72" s="275"/>
      <c r="H72" s="77"/>
      <c r="I72" s="77"/>
      <c r="J72" s="77"/>
      <c r="K72" s="77"/>
      <c r="L72" s="77"/>
      <c r="M72" s="15" t="str">
        <f t="shared" si="46"/>
        <v>&lt;</v>
      </c>
      <c r="N72" s="35">
        <f t="shared" si="47"/>
        <v>0.25</v>
      </c>
      <c r="O72" s="36"/>
      <c r="P72" s="23">
        <v>1</v>
      </c>
      <c r="Q72" s="4"/>
      <c r="R72" s="4">
        <f t="shared" si="48"/>
        <v>1</v>
      </c>
      <c r="S72" s="4">
        <f t="shared" si="49"/>
        <v>0</v>
      </c>
      <c r="T72" s="4"/>
      <c r="U72" s="4"/>
      <c r="V72" s="110" t="str">
        <f t="shared" si="50"/>
        <v/>
      </c>
    </row>
    <row r="73" spans="2:22" ht="36" customHeight="1" x14ac:dyDescent="0.25">
      <c r="B73" s="162" t="s">
        <v>219</v>
      </c>
      <c r="C73" s="298" t="s">
        <v>221</v>
      </c>
      <c r="D73" s="299"/>
      <c r="E73" s="300"/>
      <c r="F73" s="274" t="s">
        <v>283</v>
      </c>
      <c r="G73" s="275"/>
      <c r="H73" s="77"/>
      <c r="I73" s="77"/>
      <c r="J73" s="77"/>
      <c r="K73" s="77"/>
      <c r="L73" s="77"/>
      <c r="M73" s="15" t="str">
        <f t="shared" si="46"/>
        <v>&lt;</v>
      </c>
      <c r="N73" s="35">
        <f>P73/$O$73</f>
        <v>0.25</v>
      </c>
      <c r="O73" s="36">
        <f>SUM(P70:P73)</f>
        <v>4</v>
      </c>
      <c r="P73" s="23">
        <v>1</v>
      </c>
      <c r="Q73" s="24"/>
      <c r="R73" s="4">
        <f t="shared" si="48"/>
        <v>1</v>
      </c>
      <c r="S73" s="4">
        <f t="shared" si="49"/>
        <v>0</v>
      </c>
      <c r="T73" s="24"/>
      <c r="U73" s="24"/>
      <c r="V73" s="110" t="str">
        <f t="shared" si="50"/>
        <v/>
      </c>
    </row>
    <row r="74" spans="2:22" ht="93.75" customHeight="1" x14ac:dyDescent="0.25">
      <c r="B74" s="293" t="s">
        <v>16</v>
      </c>
      <c r="C74" s="294"/>
      <c r="D74" s="294"/>
      <c r="E74" s="295"/>
      <c r="F74" s="296" t="s">
        <v>284</v>
      </c>
      <c r="G74" s="297"/>
      <c r="H74" s="77"/>
      <c r="I74" s="130"/>
      <c r="J74" s="130"/>
      <c r="K74" s="130"/>
      <c r="L74" s="130"/>
      <c r="M74" s="15" t="str">
        <f t="shared" si="46"/>
        <v>&lt;</v>
      </c>
      <c r="N74" s="37">
        <f>P74/100</f>
        <v>0.05</v>
      </c>
      <c r="O74" s="159">
        <v>1</v>
      </c>
      <c r="P74" s="23">
        <v>5</v>
      </c>
      <c r="Q74" s="24">
        <f>20*P74/100</f>
        <v>1</v>
      </c>
      <c r="R74" s="4">
        <f t="shared" si="48"/>
        <v>5</v>
      </c>
      <c r="S74" s="4">
        <f t="shared" si="49"/>
        <v>0</v>
      </c>
      <c r="T74" s="24">
        <f>IF(R74=0,0,S74/R74*Q74)</f>
        <v>0</v>
      </c>
      <c r="U74" s="24">
        <f>IF(R74=0,0,Q74)</f>
        <v>1</v>
      </c>
      <c r="V74" s="110" t="str">
        <f>IF(COUNTBLANK(I74:L74)=4,"",N74)</f>
        <v/>
      </c>
    </row>
    <row r="75" spans="2:22" ht="21" customHeight="1" thickBot="1" x14ac:dyDescent="0.3">
      <c r="B75" s="17"/>
      <c r="C75" s="18"/>
      <c r="D75" s="18"/>
      <c r="E75" s="18"/>
      <c r="F75" s="18"/>
      <c r="G75" s="18"/>
      <c r="H75" s="17"/>
      <c r="I75" s="17"/>
      <c r="J75" s="17"/>
      <c r="K75" s="17"/>
      <c r="L75" s="17"/>
      <c r="M75" s="39" t="str">
        <f>IF(COUNTBLANK(M17:M74)=58,"","!")</f>
        <v>!</v>
      </c>
      <c r="N75" s="2"/>
      <c r="O75" s="36"/>
      <c r="V75" s="131">
        <f>SUM(V17:V74)</f>
        <v>0</v>
      </c>
    </row>
    <row r="76" spans="2:22" ht="30" customHeight="1" thickBot="1" x14ac:dyDescent="0.3">
      <c r="B76" s="279" t="s">
        <v>81</v>
      </c>
      <c r="C76" s="280"/>
      <c r="D76" s="280"/>
      <c r="E76" s="281"/>
      <c r="G76" s="13" t="s">
        <v>78</v>
      </c>
      <c r="H76" s="17"/>
      <c r="I76" s="282">
        <f>V75</f>
        <v>0</v>
      </c>
      <c r="J76" s="283"/>
      <c r="K76" s="283"/>
      <c r="L76" s="284"/>
      <c r="M76" s="26" t="str">
        <f>IF(I76&lt;0.5,"!","")</f>
        <v>!</v>
      </c>
      <c r="N76" s="22">
        <f>+N74+N69+N66+N61+N57+N53+N48+N43+N39+N35+N32+N29+N25+N20+N16</f>
        <v>1.0000000000000002</v>
      </c>
      <c r="O76" s="36"/>
    </row>
    <row r="77" spans="2:22" s="5" customFormat="1" ht="10.5" customHeight="1" thickBot="1" x14ac:dyDescent="0.3">
      <c r="B77" s="241"/>
      <c r="C77" s="242"/>
      <c r="D77" s="242"/>
      <c r="E77" s="243"/>
      <c r="F77" s="19"/>
      <c r="G77" s="19"/>
      <c r="H77" s="17"/>
      <c r="I77" s="17"/>
      <c r="J77" s="17"/>
      <c r="K77" s="17"/>
      <c r="L77" s="17"/>
      <c r="M77" s="2"/>
      <c r="N77" s="2"/>
      <c r="O77" s="36"/>
    </row>
    <row r="78" spans="2:22" s="5" customFormat="1" ht="30" customHeight="1" thickBot="1" x14ac:dyDescent="0.3">
      <c r="B78" s="241"/>
      <c r="C78" s="242"/>
      <c r="D78" s="242"/>
      <c r="E78" s="243"/>
      <c r="F78" s="1"/>
      <c r="G78" s="13" t="s">
        <v>79</v>
      </c>
      <c r="H78" s="17"/>
      <c r="I78" s="285" t="str">
        <f>IF(COUNTBLANK(M75:M76)=2,T16/U16*20,"!")</f>
        <v>!</v>
      </c>
      <c r="J78" s="286"/>
      <c r="K78" s="17"/>
      <c r="L78" s="287" t="s">
        <v>77</v>
      </c>
      <c r="M78" s="2"/>
      <c r="N78" s="2"/>
      <c r="O78" s="36"/>
    </row>
    <row r="79" spans="2:22" s="5" customFormat="1" ht="10.5" customHeight="1" thickBot="1" x14ac:dyDescent="0.3">
      <c r="B79" s="241"/>
      <c r="C79" s="242"/>
      <c r="D79" s="242"/>
      <c r="E79" s="243"/>
      <c r="F79" s="19"/>
      <c r="G79" s="19"/>
      <c r="H79" s="17"/>
      <c r="I79" s="17"/>
      <c r="J79" s="17"/>
      <c r="K79" s="17"/>
      <c r="L79" s="288"/>
      <c r="M79" s="2"/>
      <c r="N79" s="2"/>
      <c r="O79" s="36"/>
    </row>
    <row r="80" spans="2:22" s="5" customFormat="1" ht="30" customHeight="1" thickTop="1" thickBot="1" x14ac:dyDescent="0.3">
      <c r="B80" s="244"/>
      <c r="C80" s="245"/>
      <c r="D80" s="245"/>
      <c r="E80" s="246"/>
      <c r="F80" s="1"/>
      <c r="G80" s="31" t="s">
        <v>75</v>
      </c>
      <c r="H80" s="17"/>
      <c r="I80" s="290"/>
      <c r="J80" s="291"/>
      <c r="K80" s="17"/>
      <c r="L80" s="289"/>
      <c r="M80" s="2"/>
      <c r="N80" s="2"/>
      <c r="O80" s="36"/>
    </row>
    <row r="81" spans="2:18" s="5" customFormat="1" ht="36" customHeight="1" thickTop="1" x14ac:dyDescent="0.25">
      <c r="B81" s="17"/>
      <c r="C81" s="18"/>
      <c r="D81" s="18"/>
      <c r="E81" s="18"/>
      <c r="F81" s="18"/>
      <c r="G81" s="278" t="s">
        <v>83</v>
      </c>
      <c r="H81" s="278"/>
      <c r="I81" s="278"/>
      <c r="J81" s="278"/>
      <c r="K81" s="278"/>
      <c r="L81" s="278"/>
      <c r="M81" s="278"/>
      <c r="N81" s="278"/>
      <c r="O81" s="160"/>
    </row>
    <row r="82" spans="2:18" s="5" customFormat="1" ht="10.5" customHeight="1" thickBot="1" x14ac:dyDescent="0.3">
      <c r="B82" s="17"/>
      <c r="C82" s="18"/>
      <c r="D82" s="18"/>
      <c r="E82" s="18"/>
      <c r="F82" s="18"/>
      <c r="G82" s="18"/>
      <c r="H82" s="17"/>
      <c r="I82" s="17"/>
      <c r="J82" s="17"/>
      <c r="K82" s="17"/>
      <c r="L82" s="17"/>
      <c r="M82" s="2"/>
      <c r="N82" s="2"/>
      <c r="O82" s="36"/>
    </row>
    <row r="83" spans="2:18" s="5" customFormat="1" ht="21" customHeight="1" thickBot="1" x14ac:dyDescent="0.3">
      <c r="B83" s="279" t="s">
        <v>103</v>
      </c>
      <c r="C83" s="280"/>
      <c r="D83" s="280"/>
      <c r="E83" s="281"/>
      <c r="F83" s="18"/>
      <c r="G83" s="14" t="s">
        <v>80</v>
      </c>
      <c r="H83" s="17"/>
      <c r="I83" s="17"/>
      <c r="J83" s="17"/>
      <c r="K83" s="17"/>
      <c r="L83" s="17"/>
      <c r="M83" s="2"/>
      <c r="N83" s="2"/>
      <c r="O83" s="36"/>
    </row>
    <row r="84" spans="2:18" s="5" customFormat="1" ht="36" customHeight="1" x14ac:dyDescent="0.25">
      <c r="B84" s="204"/>
      <c r="C84" s="204"/>
      <c r="D84" s="204"/>
      <c r="E84" s="204"/>
      <c r="F84" s="18"/>
      <c r="G84" s="79"/>
      <c r="H84" s="17"/>
      <c r="I84" s="17"/>
      <c r="J84" s="17"/>
      <c r="K84" s="17"/>
      <c r="L84" s="17"/>
      <c r="M84" s="2"/>
      <c r="N84" s="2"/>
      <c r="O84" s="36"/>
      <c r="R84" s="82"/>
    </row>
    <row r="85" spans="2:18" s="5" customFormat="1" ht="36" customHeight="1" x14ac:dyDescent="0.25">
      <c r="B85" s="205"/>
      <c r="C85" s="205"/>
      <c r="D85" s="205"/>
      <c r="E85" s="205"/>
      <c r="F85" s="18"/>
      <c r="G85" s="80"/>
      <c r="H85" s="17"/>
      <c r="I85" s="17"/>
      <c r="J85" s="17"/>
      <c r="K85" s="17"/>
      <c r="L85" s="17"/>
      <c r="M85" s="2"/>
      <c r="N85" s="2"/>
      <c r="O85" s="36"/>
    </row>
    <row r="86" spans="2:18" s="5" customFormat="1" ht="36" customHeight="1" x14ac:dyDescent="0.25">
      <c r="B86" s="205"/>
      <c r="C86" s="205"/>
      <c r="D86" s="205"/>
      <c r="E86" s="205"/>
      <c r="F86" s="18"/>
      <c r="G86" s="80"/>
      <c r="H86" s="17"/>
      <c r="I86" s="17"/>
      <c r="J86" s="17"/>
      <c r="K86" s="17"/>
      <c r="L86" s="17"/>
      <c r="M86" s="2"/>
      <c r="N86" s="2"/>
      <c r="O86" s="36"/>
    </row>
    <row r="87" spans="2:18" s="5" customFormat="1" ht="36" customHeight="1" x14ac:dyDescent="0.25">
      <c r="B87" s="205"/>
      <c r="C87" s="205"/>
      <c r="D87" s="205"/>
      <c r="E87" s="205"/>
      <c r="F87" s="18"/>
      <c r="G87" s="80"/>
      <c r="H87" s="17"/>
      <c r="I87" s="17"/>
      <c r="J87" s="17"/>
      <c r="K87" s="17"/>
      <c r="L87" s="17"/>
      <c r="M87" s="2"/>
      <c r="N87" s="2"/>
      <c r="O87" s="36"/>
    </row>
    <row r="88" spans="2:18" s="5" customFormat="1" ht="21" customHeight="1" x14ac:dyDescent="0.25">
      <c r="B88" s="1"/>
      <c r="C88" s="1"/>
      <c r="D88" s="1"/>
      <c r="E88" s="1"/>
      <c r="F88" s="18"/>
      <c r="G88" s="18"/>
      <c r="H88" s="17"/>
      <c r="I88" s="17"/>
      <c r="J88" s="17"/>
      <c r="K88" s="17"/>
      <c r="L88" s="17"/>
      <c r="M88" s="2"/>
      <c r="N88" s="2"/>
      <c r="O88" s="36"/>
    </row>
    <row r="89" spans="2:18" s="5" customFormat="1" ht="21" customHeight="1" x14ac:dyDescent="0.25">
      <c r="B89" s="17"/>
      <c r="C89" s="18"/>
      <c r="D89" s="18"/>
      <c r="E89" s="18"/>
      <c r="F89" s="18"/>
      <c r="G89" s="18"/>
      <c r="H89" s="17"/>
      <c r="I89" s="17"/>
      <c r="J89" s="17"/>
      <c r="K89" s="17"/>
      <c r="L89" s="17"/>
      <c r="M89" s="2"/>
      <c r="N89" s="2"/>
      <c r="O89" s="36"/>
    </row>
    <row r="90" spans="2:18" s="5" customFormat="1" ht="21" customHeight="1" x14ac:dyDescent="0.25">
      <c r="B90" s="17"/>
      <c r="C90" s="18"/>
      <c r="D90" s="18"/>
      <c r="E90" s="18"/>
      <c r="F90" s="18"/>
      <c r="G90" s="18"/>
      <c r="H90" s="17"/>
      <c r="I90" s="17"/>
      <c r="J90" s="17"/>
      <c r="K90" s="17"/>
      <c r="L90" s="17"/>
      <c r="M90" s="2"/>
      <c r="N90" s="2"/>
      <c r="O90" s="36"/>
    </row>
    <row r="91" spans="2:18" s="5" customFormat="1" ht="21" customHeight="1" x14ac:dyDescent="0.25">
      <c r="B91" s="17"/>
      <c r="C91" s="18"/>
      <c r="D91" s="18"/>
      <c r="E91" s="18"/>
      <c r="F91" s="18"/>
      <c r="G91" s="18"/>
      <c r="H91" s="17"/>
      <c r="I91" s="17"/>
      <c r="J91" s="17"/>
      <c r="K91" s="17"/>
      <c r="L91" s="17"/>
      <c r="M91" s="2"/>
      <c r="N91" s="2"/>
      <c r="O91" s="36"/>
    </row>
    <row r="92" spans="2:18" s="5" customFormat="1" ht="21" customHeight="1" x14ac:dyDescent="0.25">
      <c r="B92" s="17"/>
      <c r="C92" s="18"/>
      <c r="D92" s="18"/>
      <c r="E92" s="18"/>
      <c r="F92" s="18"/>
      <c r="G92" s="18"/>
      <c r="H92" s="17"/>
      <c r="I92" s="17"/>
      <c r="J92" s="17"/>
      <c r="K92" s="17"/>
      <c r="L92" s="17"/>
      <c r="M92" s="2"/>
      <c r="N92" s="2"/>
      <c r="O92" s="36"/>
    </row>
    <row r="93" spans="2:18" s="5" customFormat="1" ht="21" customHeight="1" x14ac:dyDescent="0.25">
      <c r="B93" s="17"/>
      <c r="C93" s="18"/>
      <c r="D93" s="18"/>
      <c r="E93" s="18"/>
      <c r="F93" s="18"/>
      <c r="G93" s="18"/>
      <c r="H93" s="17"/>
      <c r="I93" s="17"/>
      <c r="J93" s="17"/>
      <c r="K93" s="17"/>
      <c r="L93" s="17"/>
      <c r="M93" s="2"/>
      <c r="N93" s="2"/>
      <c r="O93" s="36"/>
    </row>
  </sheetData>
  <sheetProtection password="F771" sheet="1" objects="1" scenarios="1"/>
  <protectedRanges>
    <protectedRange sqref="H26:L28 H30:L31 H33:L34 H67:L68 I80 B77 B84:B87 G84:G87 H62:L65 H70:L74 H21:L24 H17:L19 H49:L52 H54:L56 H58:L60 H36:L38 H40:L42 H44:L47" name="Plage1"/>
    <protectedRange sqref="H6:H7" name="Plage1_1"/>
  </protectedRanges>
  <mergeCells count="136">
    <mergeCell ref="B84:E84"/>
    <mergeCell ref="B85:E85"/>
    <mergeCell ref="B86:E86"/>
    <mergeCell ref="B87:E87"/>
    <mergeCell ref="B77:E80"/>
    <mergeCell ref="I78:J78"/>
    <mergeCell ref="L78:L80"/>
    <mergeCell ref="I80:J80"/>
    <mergeCell ref="G81:N81"/>
    <mergeCell ref="B83:E83"/>
    <mergeCell ref="C73:E73"/>
    <mergeCell ref="F73:G73"/>
    <mergeCell ref="B74:E74"/>
    <mergeCell ref="F74:G74"/>
    <mergeCell ref="B76:E76"/>
    <mergeCell ref="I76:L76"/>
    <mergeCell ref="B69:G69"/>
    <mergeCell ref="C70:E70"/>
    <mergeCell ref="F70:G70"/>
    <mergeCell ref="C71:E71"/>
    <mergeCell ref="F71:G71"/>
    <mergeCell ref="C72:E72"/>
    <mergeCell ref="F72:G72"/>
    <mergeCell ref="C65:E65"/>
    <mergeCell ref="F65:G65"/>
    <mergeCell ref="B66:G66"/>
    <mergeCell ref="C67:E67"/>
    <mergeCell ref="F67:G67"/>
    <mergeCell ref="C68:E68"/>
    <mergeCell ref="F68:G68"/>
    <mergeCell ref="B61:G61"/>
    <mergeCell ref="C62:E62"/>
    <mergeCell ref="F62:G62"/>
    <mergeCell ref="C63:E63"/>
    <mergeCell ref="F63:G63"/>
    <mergeCell ref="C64:E64"/>
    <mergeCell ref="F64:G64"/>
    <mergeCell ref="B57:G57"/>
    <mergeCell ref="C58:E58"/>
    <mergeCell ref="F58:G58"/>
    <mergeCell ref="B59:B60"/>
    <mergeCell ref="C59:E60"/>
    <mergeCell ref="F59:G59"/>
    <mergeCell ref="F60:G60"/>
    <mergeCell ref="B53:G53"/>
    <mergeCell ref="B54:B55"/>
    <mergeCell ref="C54:E55"/>
    <mergeCell ref="F54:G54"/>
    <mergeCell ref="F55:G55"/>
    <mergeCell ref="C56:E56"/>
    <mergeCell ref="F56:G56"/>
    <mergeCell ref="C50:E50"/>
    <mergeCell ref="F50:G50"/>
    <mergeCell ref="C51:E51"/>
    <mergeCell ref="F51:G51"/>
    <mergeCell ref="C52:E52"/>
    <mergeCell ref="F52:G52"/>
    <mergeCell ref="C46:E46"/>
    <mergeCell ref="F46:G46"/>
    <mergeCell ref="C47:E47"/>
    <mergeCell ref="F47:G47"/>
    <mergeCell ref="B48:G48"/>
    <mergeCell ref="C49:E49"/>
    <mergeCell ref="F49:G49"/>
    <mergeCell ref="C42:E42"/>
    <mergeCell ref="F42:G42"/>
    <mergeCell ref="B43:G43"/>
    <mergeCell ref="B44:B45"/>
    <mergeCell ref="C44:E45"/>
    <mergeCell ref="F44:G44"/>
    <mergeCell ref="F45:G45"/>
    <mergeCell ref="C38:E38"/>
    <mergeCell ref="F38:G38"/>
    <mergeCell ref="B39:G39"/>
    <mergeCell ref="B40:B41"/>
    <mergeCell ref="C40:E41"/>
    <mergeCell ref="F40:G40"/>
    <mergeCell ref="F41:G41"/>
    <mergeCell ref="C33:E33"/>
    <mergeCell ref="F33:G33"/>
    <mergeCell ref="C34:E34"/>
    <mergeCell ref="F34:G34"/>
    <mergeCell ref="B35:G35"/>
    <mergeCell ref="B36:B37"/>
    <mergeCell ref="C36:E37"/>
    <mergeCell ref="F36:G36"/>
    <mergeCell ref="F37:G37"/>
    <mergeCell ref="B29:G29"/>
    <mergeCell ref="C30:E30"/>
    <mergeCell ref="F30:G30"/>
    <mergeCell ref="C31:E31"/>
    <mergeCell ref="F31:G31"/>
    <mergeCell ref="B32:G32"/>
    <mergeCell ref="B25:G25"/>
    <mergeCell ref="C26:E26"/>
    <mergeCell ref="F26:G26"/>
    <mergeCell ref="C27:E27"/>
    <mergeCell ref="F27:G27"/>
    <mergeCell ref="C28:E28"/>
    <mergeCell ref="F28:G28"/>
    <mergeCell ref="C22:E22"/>
    <mergeCell ref="F22:G22"/>
    <mergeCell ref="B23:B24"/>
    <mergeCell ref="C23:E24"/>
    <mergeCell ref="F23:G23"/>
    <mergeCell ref="F24:G24"/>
    <mergeCell ref="C18:E18"/>
    <mergeCell ref="F18:G18"/>
    <mergeCell ref="C19:E19"/>
    <mergeCell ref="F19:G19"/>
    <mergeCell ref="B20:G20"/>
    <mergeCell ref="C21:E21"/>
    <mergeCell ref="F21:G21"/>
    <mergeCell ref="B13:E15"/>
    <mergeCell ref="F13:G15"/>
    <mergeCell ref="H13:L13"/>
    <mergeCell ref="M13:N15"/>
    <mergeCell ref="B16:G16"/>
    <mergeCell ref="C17:E17"/>
    <mergeCell ref="F17:G17"/>
    <mergeCell ref="B9:C9"/>
    <mergeCell ref="D9:E9"/>
    <mergeCell ref="B10:C10"/>
    <mergeCell ref="D10:E10"/>
    <mergeCell ref="B11:C11"/>
    <mergeCell ref="D11:E11"/>
    <mergeCell ref="D2:N2"/>
    <mergeCell ref="D4:N4"/>
    <mergeCell ref="B6:E6"/>
    <mergeCell ref="H6:N6"/>
    <mergeCell ref="B7:C7"/>
    <mergeCell ref="D7:E7"/>
    <mergeCell ref="G7:G11"/>
    <mergeCell ref="H7:N11"/>
    <mergeCell ref="B8:C8"/>
    <mergeCell ref="D8:E8"/>
  </mergeCells>
  <conditionalFormatting sqref="I76:L76">
    <cfRule type="cellIs" dxfId="32" priority="14" operator="greaterThan">
      <formula>0.5</formula>
    </cfRule>
    <cfRule type="cellIs" dxfId="31" priority="15" operator="lessThan">
      <formula>0.5</formula>
    </cfRule>
  </conditionalFormatting>
  <conditionalFormatting sqref="I78:J78">
    <cfRule type="cellIs" dxfId="30" priority="13" operator="equal">
      <formula>"!"</formula>
    </cfRule>
  </conditionalFormatting>
  <conditionalFormatting sqref="H66 H61 H69 H48 H53 H57 H43 H39 H29 H32 H25 H35 H20 H16">
    <cfRule type="containsText" dxfId="29" priority="12" operator="containsText" text="?">
      <formula>NOT(ISERROR(SEARCH("?",H16)))</formula>
    </cfRule>
  </conditionalFormatting>
  <conditionalFormatting sqref="M67:M68 M62:M63 M71:M72 M33 M26:M27 M30:M31 M17:M19 M21 M49 M54:M56 M58:M60 M36:M38 M40:M42 M44:M46 M23:M24 M52 M74">
    <cfRule type="containsText" dxfId="28" priority="11" operator="containsText" text="&lt;">
      <formula>NOT(ISERROR(SEARCH("&lt;",M17)))</formula>
    </cfRule>
  </conditionalFormatting>
  <conditionalFormatting sqref="M22">
    <cfRule type="containsText" dxfId="21" priority="10" operator="containsText" text="&lt;">
      <formula>NOT(ISERROR(SEARCH("&lt;",M22)))</formula>
    </cfRule>
  </conditionalFormatting>
  <conditionalFormatting sqref="M28">
    <cfRule type="containsText" dxfId="20" priority="9" operator="containsText" text="&lt;">
      <formula>NOT(ISERROR(SEARCH("&lt;",M28)))</formula>
    </cfRule>
  </conditionalFormatting>
  <conditionalFormatting sqref="M34">
    <cfRule type="containsText" dxfId="19" priority="8" operator="containsText" text="&lt;">
      <formula>NOT(ISERROR(SEARCH("&lt;",M34)))</formula>
    </cfRule>
  </conditionalFormatting>
  <conditionalFormatting sqref="M50">
    <cfRule type="containsText" dxfId="18" priority="7" operator="containsText" text="&lt;">
      <formula>NOT(ISERROR(SEARCH("&lt;",M50)))</formula>
    </cfRule>
  </conditionalFormatting>
  <conditionalFormatting sqref="M51">
    <cfRule type="containsText" dxfId="17" priority="6" operator="containsText" text="&lt;">
      <formula>NOT(ISERROR(SEARCH("&lt;",M51)))</formula>
    </cfRule>
  </conditionalFormatting>
  <conditionalFormatting sqref="M47">
    <cfRule type="containsText" dxfId="16" priority="5" operator="containsText" text="&lt;">
      <formula>NOT(ISERROR(SEARCH("&lt;",M47)))</formula>
    </cfRule>
  </conditionalFormatting>
  <conditionalFormatting sqref="M64">
    <cfRule type="containsText" dxfId="15" priority="4" operator="containsText" text="&lt;">
      <formula>NOT(ISERROR(SEARCH("&lt;",M64)))</formula>
    </cfRule>
  </conditionalFormatting>
  <conditionalFormatting sqref="M65">
    <cfRule type="containsText" dxfId="14" priority="3" operator="containsText" text="&lt;">
      <formula>NOT(ISERROR(SEARCH("&lt;",M65)))</formula>
    </cfRule>
  </conditionalFormatting>
  <conditionalFormatting sqref="M73">
    <cfRule type="containsText" dxfId="13" priority="2" operator="containsText" text="&lt;">
      <formula>NOT(ISERROR(SEARCH("&lt;",M73)))</formula>
    </cfRule>
  </conditionalFormatting>
  <conditionalFormatting sqref="M70">
    <cfRule type="containsText" dxfId="12" priority="1" operator="containsText" text="&lt;">
      <formula>NOT(ISERROR(SEARCH("&lt;",M70)))</formula>
    </cfRule>
  </conditionalFormatting>
  <pageMargins left="0.59055118110236227" right="0.59055118110236227" top="0.59055118110236227" bottom="0.59055118110236227"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66"/>
  <sheetViews>
    <sheetView zoomScale="80" zoomScaleNormal="80" workbookViewId="0">
      <selection activeCell="Y9" sqref="Y9"/>
    </sheetView>
  </sheetViews>
  <sheetFormatPr baseColWidth="10" defaultColWidth="11.42578125" defaultRowHeight="21" customHeight="1" x14ac:dyDescent="0.25"/>
  <cols>
    <col min="1" max="1" width="3.7109375" style="49" customWidth="1"/>
    <col min="2" max="2" width="10.140625" style="49" customWidth="1"/>
    <col min="3" max="3" width="15.7109375" style="49" customWidth="1"/>
    <col min="4" max="4" width="10" style="49" customWidth="1"/>
    <col min="5" max="5" width="25.7109375" style="49" customWidth="1"/>
    <col min="6" max="6" width="13.7109375" style="49" customWidth="1"/>
    <col min="7" max="7" width="37.7109375" style="49" customWidth="1"/>
    <col min="8" max="12" width="12.7109375" style="49" customWidth="1"/>
    <col min="13" max="14" width="6.7109375" style="49" customWidth="1"/>
    <col min="15" max="15" width="4.7109375" style="153" customWidth="1"/>
    <col min="16" max="21" width="12.5703125" style="82" hidden="1" customWidth="1"/>
    <col min="22" max="22" width="0" style="49" hidden="1" customWidth="1"/>
    <col min="23" max="16384" width="11.42578125" style="49"/>
  </cols>
  <sheetData>
    <row r="1" spans="2:21" ht="16.5" customHeight="1" thickBot="1" x14ac:dyDescent="0.3"/>
    <row r="2" spans="2:21" ht="45" customHeight="1" thickBot="1" x14ac:dyDescent="0.3">
      <c r="D2" s="195" t="s">
        <v>110</v>
      </c>
      <c r="E2" s="196"/>
      <c r="F2" s="196"/>
      <c r="G2" s="196"/>
      <c r="H2" s="196"/>
      <c r="I2" s="196"/>
      <c r="J2" s="196"/>
      <c r="K2" s="196"/>
      <c r="L2" s="196"/>
      <c r="M2" s="196"/>
      <c r="N2" s="197"/>
    </row>
    <row r="3" spans="2:21" ht="16.5" customHeight="1" thickBot="1" x14ac:dyDescent="0.3"/>
    <row r="4" spans="2:21" ht="45" customHeight="1" thickBot="1" x14ac:dyDescent="0.3">
      <c r="D4" s="385" t="s">
        <v>60</v>
      </c>
      <c r="E4" s="386"/>
      <c r="F4" s="386"/>
      <c r="G4" s="386"/>
      <c r="H4" s="386"/>
      <c r="I4" s="386"/>
      <c r="J4" s="386"/>
      <c r="K4" s="386"/>
      <c r="L4" s="386"/>
      <c r="M4" s="386"/>
      <c r="N4" s="387"/>
    </row>
    <row r="5" spans="2:21" ht="21" customHeight="1" x14ac:dyDescent="0.25">
      <c r="N5" s="83"/>
    </row>
    <row r="6" spans="2:21" ht="21" customHeight="1" x14ac:dyDescent="0.25">
      <c r="B6" s="174" t="s">
        <v>51</v>
      </c>
      <c r="C6" s="174"/>
      <c r="D6" s="174"/>
      <c r="E6" s="174"/>
      <c r="F6" s="50"/>
      <c r="G6" s="84" t="s">
        <v>63</v>
      </c>
      <c r="H6" s="339"/>
      <c r="I6" s="339"/>
      <c r="J6" s="339"/>
      <c r="K6" s="339"/>
      <c r="L6" s="339"/>
      <c r="M6" s="339"/>
      <c r="N6" s="339"/>
    </row>
    <row r="7" spans="2:21" ht="21" customHeight="1" x14ac:dyDescent="0.25">
      <c r="B7" s="184" t="s">
        <v>40</v>
      </c>
      <c r="C7" s="185"/>
      <c r="D7" s="264" t="str">
        <f>IF(COUNTBLANK(Evaluation!F8)=0,Evaluation!F8,"")</f>
        <v>XXX</v>
      </c>
      <c r="E7" s="265"/>
      <c r="F7" s="51"/>
      <c r="G7" s="206" t="s">
        <v>76</v>
      </c>
      <c r="H7" s="345"/>
      <c r="I7" s="345"/>
      <c r="J7" s="345"/>
      <c r="K7" s="345"/>
      <c r="L7" s="345"/>
      <c r="M7" s="345"/>
      <c r="N7" s="345"/>
    </row>
    <row r="8" spans="2:21" ht="21" customHeight="1" x14ac:dyDescent="0.25">
      <c r="B8" s="182" t="s">
        <v>36</v>
      </c>
      <c r="C8" s="183"/>
      <c r="D8" s="264" t="str">
        <f>IF(COUNTBLANK(Evaluation!F9)=0,Evaluation!F9,"")</f>
        <v>Lycée</v>
      </c>
      <c r="E8" s="265"/>
      <c r="F8" s="51"/>
      <c r="G8" s="207"/>
      <c r="H8" s="345"/>
      <c r="I8" s="345"/>
      <c r="J8" s="345"/>
      <c r="K8" s="345"/>
      <c r="L8" s="345"/>
      <c r="M8" s="345"/>
      <c r="N8" s="345"/>
    </row>
    <row r="9" spans="2:21" ht="21" customHeight="1" x14ac:dyDescent="0.25">
      <c r="B9" s="182" t="s">
        <v>37</v>
      </c>
      <c r="C9" s="183"/>
      <c r="D9" s="264">
        <f>IF(COUNTBLANK(Evaluation!F10)=0,Evaluation!F10,"")</f>
        <v>2023</v>
      </c>
      <c r="E9" s="265"/>
      <c r="F9" s="51"/>
      <c r="G9" s="207"/>
      <c r="H9" s="345"/>
      <c r="I9" s="345"/>
      <c r="J9" s="345"/>
      <c r="K9" s="345"/>
      <c r="L9" s="345"/>
      <c r="M9" s="345"/>
      <c r="N9" s="345"/>
    </row>
    <row r="10" spans="2:21" ht="21" customHeight="1" x14ac:dyDescent="0.25">
      <c r="B10" s="182" t="s">
        <v>38</v>
      </c>
      <c r="C10" s="183"/>
      <c r="D10" s="262" t="str">
        <f>IF(COUNTBLANK(Evaluation!F11)=0,Evaluation!F11,"")</f>
        <v>XXX</v>
      </c>
      <c r="E10" s="263"/>
      <c r="F10" s="51"/>
      <c r="G10" s="207"/>
      <c r="H10" s="345"/>
      <c r="I10" s="345"/>
      <c r="J10" s="345"/>
      <c r="K10" s="345"/>
      <c r="L10" s="345"/>
      <c r="M10" s="345"/>
      <c r="N10" s="345"/>
    </row>
    <row r="11" spans="2:21" ht="21" customHeight="1" x14ac:dyDescent="0.25">
      <c r="B11" s="182" t="s">
        <v>39</v>
      </c>
      <c r="C11" s="183"/>
      <c r="D11" s="262" t="str">
        <f>IF(COUNTBLANK(Evaluation!F12)=0,Evaluation!F12,"")</f>
        <v>XXX</v>
      </c>
      <c r="E11" s="263"/>
      <c r="F11" s="51"/>
      <c r="G11" s="208"/>
      <c r="H11" s="345"/>
      <c r="I11" s="345"/>
      <c r="J11" s="345"/>
      <c r="K11" s="345"/>
      <c r="L11" s="345"/>
      <c r="M11" s="345"/>
      <c r="N11" s="345"/>
    </row>
    <row r="12" spans="2:21" ht="21" customHeight="1" thickBot="1" x14ac:dyDescent="0.3"/>
    <row r="13" spans="2:21" ht="28.5" customHeight="1" thickBot="1" x14ac:dyDescent="0.3">
      <c r="B13" s="367" t="s">
        <v>64</v>
      </c>
      <c r="C13" s="376"/>
      <c r="D13" s="376"/>
      <c r="E13" s="368"/>
      <c r="F13" s="367" t="s">
        <v>65</v>
      </c>
      <c r="G13" s="368"/>
      <c r="H13" s="373" t="s">
        <v>66</v>
      </c>
      <c r="I13" s="374"/>
      <c r="J13" s="374"/>
      <c r="K13" s="374"/>
      <c r="L13" s="375"/>
      <c r="M13" s="388" t="s">
        <v>82</v>
      </c>
      <c r="N13" s="389"/>
    </row>
    <row r="14" spans="2:21" ht="15.75" customHeight="1" x14ac:dyDescent="0.25">
      <c r="B14" s="369"/>
      <c r="C14" s="377"/>
      <c r="D14" s="377"/>
      <c r="E14" s="370"/>
      <c r="F14" s="369"/>
      <c r="G14" s="370"/>
      <c r="H14" s="85" t="s">
        <v>67</v>
      </c>
      <c r="I14" s="86">
        <v>0</v>
      </c>
      <c r="J14" s="87" t="s">
        <v>68</v>
      </c>
      <c r="K14" s="88" t="s">
        <v>69</v>
      </c>
      <c r="L14" s="89" t="s">
        <v>70</v>
      </c>
      <c r="M14" s="390"/>
      <c r="N14" s="391"/>
    </row>
    <row r="15" spans="2:21" ht="54" customHeight="1" thickBot="1" x14ac:dyDescent="0.3">
      <c r="B15" s="371"/>
      <c r="C15" s="378"/>
      <c r="D15" s="378"/>
      <c r="E15" s="372"/>
      <c r="F15" s="371"/>
      <c r="G15" s="372"/>
      <c r="H15" s="90" t="s">
        <v>298</v>
      </c>
      <c r="I15" s="91" t="s">
        <v>71</v>
      </c>
      <c r="J15" s="92" t="s">
        <v>72</v>
      </c>
      <c r="K15" s="93" t="s">
        <v>73</v>
      </c>
      <c r="L15" s="94" t="s">
        <v>74</v>
      </c>
      <c r="M15" s="392"/>
      <c r="N15" s="393"/>
      <c r="P15" s="95" t="s">
        <v>99</v>
      </c>
      <c r="Q15" s="96" t="s">
        <v>97</v>
      </c>
      <c r="R15" s="95" t="s">
        <v>86</v>
      </c>
      <c r="S15" s="95" t="s">
        <v>84</v>
      </c>
      <c r="T15" s="95" t="s">
        <v>85</v>
      </c>
      <c r="U15" s="95" t="s">
        <v>98</v>
      </c>
    </row>
    <row r="16" spans="2:21" ht="21" customHeight="1" thickBot="1" x14ac:dyDescent="0.3">
      <c r="B16" s="363" t="s">
        <v>8</v>
      </c>
      <c r="C16" s="364"/>
      <c r="D16" s="364"/>
      <c r="E16" s="364"/>
      <c r="F16" s="364"/>
      <c r="G16" s="364"/>
      <c r="H16" s="132" t="str">
        <f>IF((R17+R18)/(P17+P18)&lt;0.5,"?","")</f>
        <v/>
      </c>
      <c r="I16" s="133"/>
      <c r="J16" s="133"/>
      <c r="K16" s="133"/>
      <c r="L16" s="133"/>
      <c r="M16" s="134"/>
      <c r="N16" s="135">
        <f>P16</f>
        <v>0.18</v>
      </c>
      <c r="O16" s="154">
        <f>SUM(N17:N18)</f>
        <v>1</v>
      </c>
      <c r="P16" s="102">
        <f>SUM(P17:P18)/100</f>
        <v>0.18</v>
      </c>
      <c r="Q16" s="96">
        <f>SUM(Q17:Q47)</f>
        <v>20</v>
      </c>
      <c r="R16" s="95">
        <f>SUM(R17:R47)</f>
        <v>100</v>
      </c>
      <c r="S16" s="95">
        <f>SUM(S17:S47)</f>
        <v>0</v>
      </c>
      <c r="T16" s="95">
        <f>SUM(T17:T47)</f>
        <v>0</v>
      </c>
      <c r="U16" s="95">
        <f>SUM(U17:U47)</f>
        <v>20</v>
      </c>
    </row>
    <row r="17" spans="2:22" ht="80.099999999999994" customHeight="1" x14ac:dyDescent="0.25">
      <c r="B17" s="136" t="s">
        <v>15</v>
      </c>
      <c r="C17" s="356" t="s">
        <v>9</v>
      </c>
      <c r="D17" s="357"/>
      <c r="E17" s="358"/>
      <c r="F17" s="365" t="s">
        <v>286</v>
      </c>
      <c r="G17" s="366"/>
      <c r="H17" s="73"/>
      <c r="I17" s="74"/>
      <c r="J17" s="74"/>
      <c r="K17" s="74"/>
      <c r="L17" s="74"/>
      <c r="M17" s="106" t="str">
        <f t="shared" ref="M17:M18" si="0">IF(AND(COUNTBLANK(H17:L17)=4,OR(H17="x",I17="x",J17="x",K17="x",L17="x")),"","&lt;")</f>
        <v>&lt;</v>
      </c>
      <c r="N17" s="107">
        <f>P17/$O$18</f>
        <v>0.66666666666666663</v>
      </c>
      <c r="O17" s="152"/>
      <c r="P17" s="109">
        <v>12</v>
      </c>
      <c r="Q17" s="103">
        <f>20*P16</f>
        <v>3.5999999999999996</v>
      </c>
      <c r="R17" s="104">
        <f t="shared" ref="R17:R18" si="1">IF(ISBLANK(H17),P17,0)</f>
        <v>12</v>
      </c>
      <c r="S17" s="104">
        <f t="shared" ref="S17:S18" si="2">IF(I17="x",0,IF(J17="x",1/3,IF(K17="x",2/3,IF(L17="x",1)))*R17)</f>
        <v>0</v>
      </c>
      <c r="T17" s="103">
        <f>IF(SUM(R17:R18)=0,0,SUM(S17:S18)/SUM(R17:R18)*Q17)</f>
        <v>0</v>
      </c>
      <c r="U17" s="103">
        <f>IF(SUM(R17:R18)=0,0,Q17)</f>
        <v>3.5999999999999996</v>
      </c>
      <c r="V17" s="110" t="str">
        <f>IF(COUNTBLANK(I17:L17)=4,"",N17*$N$16)</f>
        <v/>
      </c>
    </row>
    <row r="18" spans="2:22" ht="21" customHeight="1" thickBot="1" x14ac:dyDescent="0.3">
      <c r="B18" s="136" t="s">
        <v>111</v>
      </c>
      <c r="C18" s="356" t="s">
        <v>112</v>
      </c>
      <c r="D18" s="357"/>
      <c r="E18" s="358"/>
      <c r="F18" s="365" t="s">
        <v>266</v>
      </c>
      <c r="G18" s="366"/>
      <c r="H18" s="148"/>
      <c r="I18" s="149"/>
      <c r="J18" s="149"/>
      <c r="K18" s="149"/>
      <c r="L18" s="149"/>
      <c r="M18" s="106" t="str">
        <f t="shared" si="0"/>
        <v>&lt;</v>
      </c>
      <c r="N18" s="107">
        <f>P18/$O$18</f>
        <v>0.33333333333333331</v>
      </c>
      <c r="O18" s="152">
        <f>SUM(P17:P18)</f>
        <v>18</v>
      </c>
      <c r="P18" s="109">
        <v>6</v>
      </c>
      <c r="Q18" s="103"/>
      <c r="R18" s="104">
        <f t="shared" si="1"/>
        <v>6</v>
      </c>
      <c r="S18" s="104">
        <f t="shared" si="2"/>
        <v>0</v>
      </c>
      <c r="T18" s="103"/>
      <c r="U18" s="103"/>
      <c r="V18" s="110" t="str">
        <f>IF(COUNTBLANK(I18:L18)=4,"",N18*$N$16)</f>
        <v/>
      </c>
    </row>
    <row r="19" spans="2:22" ht="21" customHeight="1" thickBot="1" x14ac:dyDescent="0.3">
      <c r="B19" s="363" t="s">
        <v>113</v>
      </c>
      <c r="C19" s="364"/>
      <c r="D19" s="364"/>
      <c r="E19" s="364"/>
      <c r="F19" s="364"/>
      <c r="G19" s="364"/>
      <c r="H19" s="132" t="str">
        <f>IF((R20+R28+R29+R30)/(P20+P28+P29+P30)&lt;0.5,"?","")</f>
        <v/>
      </c>
      <c r="I19" s="133"/>
      <c r="J19" s="133"/>
      <c r="K19" s="133"/>
      <c r="L19" s="133"/>
      <c r="M19" s="134"/>
      <c r="N19" s="135">
        <f>P19</f>
        <v>4.0000000000000008E-2</v>
      </c>
      <c r="O19" s="154">
        <f>SUM(N20:N30)</f>
        <v>1</v>
      </c>
      <c r="P19" s="102">
        <f>SUM(P20:P30)/100</f>
        <v>4.0000000000000008E-2</v>
      </c>
      <c r="Q19" s="102"/>
      <c r="R19" s="104"/>
      <c r="S19" s="104"/>
      <c r="T19" s="103"/>
      <c r="U19" s="103"/>
    </row>
    <row r="20" spans="2:22" ht="21" customHeight="1" x14ac:dyDescent="0.25">
      <c r="B20" s="136" t="s">
        <v>27</v>
      </c>
      <c r="C20" s="356" t="s">
        <v>223</v>
      </c>
      <c r="D20" s="357"/>
      <c r="E20" s="358"/>
      <c r="F20" s="379" t="s">
        <v>241</v>
      </c>
      <c r="G20" s="380"/>
      <c r="H20" s="73"/>
      <c r="I20" s="74"/>
      <c r="J20" s="74"/>
      <c r="K20" s="74"/>
      <c r="L20" s="74"/>
      <c r="M20" s="106" t="str">
        <f>IF(AND(COUNTBLANK(H20:L20)=4,OR(H20="x",I20="x",J20="x",K20="x",L20="x")),"","&lt;")</f>
        <v>&lt;</v>
      </c>
      <c r="N20" s="107">
        <f>P20/$O$30</f>
        <v>9.0909090909090898E-2</v>
      </c>
      <c r="O20" s="152"/>
      <c r="P20" s="137">
        <f>4/11</f>
        <v>0.36363636363636365</v>
      </c>
      <c r="Q20" s="103">
        <f>20*P19</f>
        <v>0.80000000000000016</v>
      </c>
      <c r="R20" s="104">
        <f>IF(ISBLANK(H20),P20,0)</f>
        <v>0.36363636363636365</v>
      </c>
      <c r="S20" s="104">
        <f>IF(I20="x",0,IF(J20="x",1/3,IF(K20="x",2/3,IF(L20="x",1)))*R20)</f>
        <v>0</v>
      </c>
      <c r="T20" s="103">
        <f>IF(SUM(R20:R30)=0,0,SUM(S20:S30)/SUM(R20:R30)*Q20)</f>
        <v>0</v>
      </c>
      <c r="U20" s="103">
        <f>IF(SUM(R20:R30)=0,0,Q20)</f>
        <v>0.80000000000000016</v>
      </c>
      <c r="V20" s="110" t="str">
        <f>IF(COUNTBLANK(I20:L20)=4,"",N20*$N$19)</f>
        <v/>
      </c>
    </row>
    <row r="21" spans="2:22" ht="30" customHeight="1" x14ac:dyDescent="0.25">
      <c r="B21" s="136" t="s">
        <v>28</v>
      </c>
      <c r="C21" s="356" t="s">
        <v>246</v>
      </c>
      <c r="D21" s="357"/>
      <c r="E21" s="358"/>
      <c r="F21" s="381"/>
      <c r="G21" s="382"/>
      <c r="H21" s="76"/>
      <c r="I21" s="77"/>
      <c r="J21" s="77"/>
      <c r="K21" s="77"/>
      <c r="L21" s="77"/>
      <c r="M21" s="106" t="str">
        <f t="shared" ref="M21:M29" si="3">IF(AND(COUNTBLANK(H21:L21)=4,OR(H21="x",I21="x",J21="x",K21="x",L21="x")),"","&lt;")</f>
        <v>&lt;</v>
      </c>
      <c r="N21" s="107">
        <f t="shared" ref="N21:N29" si="4">P21/$O$30</f>
        <v>9.0909090909090898E-2</v>
      </c>
      <c r="O21" s="152"/>
      <c r="P21" s="137">
        <f t="shared" ref="P21:P30" si="5">4/11</f>
        <v>0.36363636363636365</v>
      </c>
      <c r="Q21" s="103"/>
      <c r="R21" s="104">
        <f t="shared" ref="R21:R29" si="6">IF(ISBLANK(H21),P21,0)</f>
        <v>0.36363636363636365</v>
      </c>
      <c r="S21" s="104">
        <f t="shared" ref="S21:S27" si="7">IF(I21="x",0,IF(J21="x",1/3,IF(K21="x",2/3,IF(L21="x",1)))*R21)</f>
        <v>0</v>
      </c>
      <c r="T21" s="103"/>
      <c r="U21" s="103"/>
      <c r="V21" s="110" t="str">
        <f t="shared" ref="V21:V29" si="8">IF(COUNTBLANK(I21:L21)=4,"",N21*$N$19)</f>
        <v/>
      </c>
    </row>
    <row r="22" spans="2:22" ht="30" customHeight="1" x14ac:dyDescent="0.25">
      <c r="B22" s="136" t="s">
        <v>224</v>
      </c>
      <c r="C22" s="356" t="s">
        <v>225</v>
      </c>
      <c r="D22" s="357"/>
      <c r="E22" s="358"/>
      <c r="F22" s="381"/>
      <c r="G22" s="382"/>
      <c r="H22" s="76"/>
      <c r="I22" s="77"/>
      <c r="J22" s="77"/>
      <c r="K22" s="77"/>
      <c r="L22" s="77"/>
      <c r="M22" s="106" t="str">
        <f t="shared" si="3"/>
        <v>&lt;</v>
      </c>
      <c r="N22" s="107">
        <f t="shared" si="4"/>
        <v>9.0909090909090898E-2</v>
      </c>
      <c r="O22" s="152"/>
      <c r="P22" s="137">
        <f t="shared" si="5"/>
        <v>0.36363636363636365</v>
      </c>
      <c r="Q22" s="103"/>
      <c r="R22" s="104">
        <f t="shared" si="6"/>
        <v>0.36363636363636365</v>
      </c>
      <c r="S22" s="104">
        <f t="shared" si="7"/>
        <v>0</v>
      </c>
      <c r="T22" s="103"/>
      <c r="U22" s="103"/>
      <c r="V22" s="110" t="str">
        <f t="shared" si="8"/>
        <v/>
      </c>
    </row>
    <row r="23" spans="2:22" ht="30" customHeight="1" x14ac:dyDescent="0.25">
      <c r="B23" s="136" t="s">
        <v>226</v>
      </c>
      <c r="C23" s="356" t="s">
        <v>227</v>
      </c>
      <c r="D23" s="357"/>
      <c r="E23" s="358"/>
      <c r="F23" s="381"/>
      <c r="G23" s="382"/>
      <c r="H23" s="76"/>
      <c r="I23" s="77"/>
      <c r="J23" s="77"/>
      <c r="K23" s="77"/>
      <c r="L23" s="77"/>
      <c r="M23" s="106" t="str">
        <f t="shared" si="3"/>
        <v>&lt;</v>
      </c>
      <c r="N23" s="107">
        <f t="shared" si="4"/>
        <v>9.0909090909090898E-2</v>
      </c>
      <c r="O23" s="152"/>
      <c r="P23" s="137">
        <f t="shared" si="5"/>
        <v>0.36363636363636365</v>
      </c>
      <c r="Q23" s="103"/>
      <c r="R23" s="104">
        <f t="shared" si="6"/>
        <v>0.36363636363636365</v>
      </c>
      <c r="S23" s="104">
        <f t="shared" si="7"/>
        <v>0</v>
      </c>
      <c r="T23" s="103"/>
      <c r="U23" s="103"/>
      <c r="V23" s="110" t="str">
        <f t="shared" si="8"/>
        <v/>
      </c>
    </row>
    <row r="24" spans="2:22" ht="30" customHeight="1" x14ac:dyDescent="0.25">
      <c r="B24" s="136" t="s">
        <v>228</v>
      </c>
      <c r="C24" s="356" t="s">
        <v>229</v>
      </c>
      <c r="D24" s="357"/>
      <c r="E24" s="358"/>
      <c r="F24" s="381"/>
      <c r="G24" s="382"/>
      <c r="H24" s="76"/>
      <c r="I24" s="77"/>
      <c r="J24" s="77"/>
      <c r="K24" s="77"/>
      <c r="L24" s="77"/>
      <c r="M24" s="106" t="str">
        <f t="shared" si="3"/>
        <v>&lt;</v>
      </c>
      <c r="N24" s="107">
        <f t="shared" si="4"/>
        <v>9.0909090909090898E-2</v>
      </c>
      <c r="O24" s="152"/>
      <c r="P24" s="137">
        <f t="shared" si="5"/>
        <v>0.36363636363636365</v>
      </c>
      <c r="Q24" s="103"/>
      <c r="R24" s="104">
        <f t="shared" si="6"/>
        <v>0.36363636363636365</v>
      </c>
      <c r="S24" s="104">
        <f t="shared" si="7"/>
        <v>0</v>
      </c>
      <c r="T24" s="103"/>
      <c r="U24" s="103"/>
      <c r="V24" s="110" t="str">
        <f t="shared" si="8"/>
        <v/>
      </c>
    </row>
    <row r="25" spans="2:22" ht="30" customHeight="1" x14ac:dyDescent="0.25">
      <c r="B25" s="136" t="s">
        <v>230</v>
      </c>
      <c r="C25" s="356" t="s">
        <v>231</v>
      </c>
      <c r="D25" s="357"/>
      <c r="E25" s="358"/>
      <c r="F25" s="381"/>
      <c r="G25" s="382"/>
      <c r="H25" s="76"/>
      <c r="I25" s="77"/>
      <c r="J25" s="77"/>
      <c r="K25" s="77"/>
      <c r="L25" s="77"/>
      <c r="M25" s="106" t="str">
        <f t="shared" si="3"/>
        <v>&lt;</v>
      </c>
      <c r="N25" s="107">
        <f t="shared" si="4"/>
        <v>9.0909090909090898E-2</v>
      </c>
      <c r="O25" s="152"/>
      <c r="P25" s="137">
        <f t="shared" si="5"/>
        <v>0.36363636363636365</v>
      </c>
      <c r="Q25" s="103"/>
      <c r="R25" s="104">
        <f t="shared" si="6"/>
        <v>0.36363636363636365</v>
      </c>
      <c r="S25" s="104">
        <f t="shared" si="7"/>
        <v>0</v>
      </c>
      <c r="T25" s="103"/>
      <c r="U25" s="103"/>
      <c r="V25" s="110" t="str">
        <f t="shared" si="8"/>
        <v/>
      </c>
    </row>
    <row r="26" spans="2:22" ht="30" customHeight="1" x14ac:dyDescent="0.25">
      <c r="B26" s="136" t="s">
        <v>232</v>
      </c>
      <c r="C26" s="356" t="s">
        <v>233</v>
      </c>
      <c r="D26" s="357"/>
      <c r="E26" s="358"/>
      <c r="F26" s="381"/>
      <c r="G26" s="382"/>
      <c r="H26" s="76"/>
      <c r="I26" s="77"/>
      <c r="J26" s="77"/>
      <c r="K26" s="77"/>
      <c r="L26" s="77"/>
      <c r="M26" s="106" t="str">
        <f t="shared" si="3"/>
        <v>&lt;</v>
      </c>
      <c r="N26" s="107">
        <f t="shared" si="4"/>
        <v>9.0909090909090898E-2</v>
      </c>
      <c r="O26" s="152"/>
      <c r="P26" s="137">
        <f t="shared" si="5"/>
        <v>0.36363636363636365</v>
      </c>
      <c r="Q26" s="103"/>
      <c r="R26" s="104">
        <f t="shared" si="6"/>
        <v>0.36363636363636365</v>
      </c>
      <c r="S26" s="104">
        <f t="shared" si="7"/>
        <v>0</v>
      </c>
      <c r="T26" s="103"/>
      <c r="U26" s="103"/>
      <c r="V26" s="110" t="str">
        <f t="shared" si="8"/>
        <v/>
      </c>
    </row>
    <row r="27" spans="2:22" ht="30" customHeight="1" x14ac:dyDescent="0.25">
      <c r="B27" s="136" t="s">
        <v>234</v>
      </c>
      <c r="C27" s="356" t="s">
        <v>235</v>
      </c>
      <c r="D27" s="357"/>
      <c r="E27" s="358"/>
      <c r="F27" s="381"/>
      <c r="G27" s="382"/>
      <c r="H27" s="76"/>
      <c r="I27" s="77"/>
      <c r="J27" s="77"/>
      <c r="K27" s="77"/>
      <c r="L27" s="77"/>
      <c r="M27" s="106" t="str">
        <f t="shared" si="3"/>
        <v>&lt;</v>
      </c>
      <c r="N27" s="107">
        <f t="shared" si="4"/>
        <v>9.0909090909090898E-2</v>
      </c>
      <c r="O27" s="152"/>
      <c r="P27" s="137">
        <f t="shared" si="5"/>
        <v>0.36363636363636365</v>
      </c>
      <c r="Q27" s="103"/>
      <c r="R27" s="104">
        <f t="shared" si="6"/>
        <v>0.36363636363636365</v>
      </c>
      <c r="S27" s="104">
        <f t="shared" si="7"/>
        <v>0</v>
      </c>
      <c r="T27" s="103"/>
      <c r="U27" s="103"/>
      <c r="V27" s="110" t="str">
        <f t="shared" si="8"/>
        <v/>
      </c>
    </row>
    <row r="28" spans="2:22" ht="30" customHeight="1" x14ac:dyDescent="0.25">
      <c r="B28" s="136" t="s">
        <v>236</v>
      </c>
      <c r="C28" s="356" t="s">
        <v>242</v>
      </c>
      <c r="D28" s="357"/>
      <c r="E28" s="358"/>
      <c r="F28" s="381"/>
      <c r="G28" s="382"/>
      <c r="H28" s="76"/>
      <c r="I28" s="77"/>
      <c r="J28" s="77"/>
      <c r="K28" s="77"/>
      <c r="L28" s="77"/>
      <c r="M28" s="106" t="str">
        <f t="shared" si="3"/>
        <v>&lt;</v>
      </c>
      <c r="N28" s="107">
        <f t="shared" si="4"/>
        <v>9.0909090909090898E-2</v>
      </c>
      <c r="O28" s="152"/>
      <c r="P28" s="137">
        <f t="shared" si="5"/>
        <v>0.36363636363636365</v>
      </c>
      <c r="Q28" s="104"/>
      <c r="R28" s="104">
        <f t="shared" si="6"/>
        <v>0.36363636363636365</v>
      </c>
      <c r="S28" s="104">
        <f>IF(I28="x",0,IF(J28="x",1/3,IF(K28="x",2/3,IF(L28="x",1)))*R28)</f>
        <v>0</v>
      </c>
      <c r="T28" s="104"/>
      <c r="U28" s="104"/>
      <c r="V28" s="110" t="str">
        <f t="shared" si="8"/>
        <v/>
      </c>
    </row>
    <row r="29" spans="2:22" ht="30" customHeight="1" x14ac:dyDescent="0.25">
      <c r="B29" s="136" t="s">
        <v>237</v>
      </c>
      <c r="C29" s="356" t="s">
        <v>238</v>
      </c>
      <c r="D29" s="357"/>
      <c r="E29" s="358"/>
      <c r="F29" s="381"/>
      <c r="G29" s="382"/>
      <c r="H29" s="76"/>
      <c r="I29" s="77"/>
      <c r="J29" s="77"/>
      <c r="K29" s="77"/>
      <c r="L29" s="77"/>
      <c r="M29" s="106" t="str">
        <f t="shared" si="3"/>
        <v>&lt;</v>
      </c>
      <c r="N29" s="107">
        <f t="shared" si="4"/>
        <v>9.0909090909090898E-2</v>
      </c>
      <c r="O29" s="152"/>
      <c r="P29" s="137">
        <f t="shared" si="5"/>
        <v>0.36363636363636365</v>
      </c>
      <c r="Q29" s="104"/>
      <c r="R29" s="104">
        <f t="shared" si="6"/>
        <v>0.36363636363636365</v>
      </c>
      <c r="S29" s="104">
        <f>IF(I29="x",0,IF(J29="x",1/3,IF(K29="x",2/3,IF(L29="x",1)))*R29)</f>
        <v>0</v>
      </c>
      <c r="T29" s="104"/>
      <c r="U29" s="104"/>
      <c r="V29" s="110" t="str">
        <f t="shared" si="8"/>
        <v/>
      </c>
    </row>
    <row r="30" spans="2:22" ht="42" customHeight="1" thickBot="1" x14ac:dyDescent="0.3">
      <c r="B30" s="136" t="s">
        <v>239</v>
      </c>
      <c r="C30" s="356" t="s">
        <v>240</v>
      </c>
      <c r="D30" s="357"/>
      <c r="E30" s="358"/>
      <c r="F30" s="383"/>
      <c r="G30" s="384"/>
      <c r="H30" s="148"/>
      <c r="I30" s="149"/>
      <c r="J30" s="149"/>
      <c r="K30" s="149"/>
      <c r="L30" s="149"/>
      <c r="M30" s="106" t="str">
        <f>IF(AND(COUNTBLANK(H30:L30)=4,OR(H30="x",I30="x",J30="x",K30="x",L30="x")),"","&lt;")</f>
        <v>&lt;</v>
      </c>
      <c r="N30" s="107">
        <f t="shared" ref="N30" si="9">P30/$O$30</f>
        <v>9.0909090909090898E-2</v>
      </c>
      <c r="O30" s="152">
        <f>SUM(P20:P30)</f>
        <v>4.0000000000000009</v>
      </c>
      <c r="P30" s="137">
        <f t="shared" si="5"/>
        <v>0.36363636363636365</v>
      </c>
      <c r="Q30" s="104"/>
      <c r="R30" s="104">
        <f>IF(ISBLANK(H30),P30,0)</f>
        <v>0.36363636363636365</v>
      </c>
      <c r="S30" s="104">
        <f>IF(I30="x",0,IF(J30="x",1/3,IF(K30="x",2/3,IF(L30="x",1)))*R30)</f>
        <v>0</v>
      </c>
      <c r="T30" s="104"/>
      <c r="U30" s="104"/>
      <c r="V30" s="110" t="str">
        <f>IF(COUNTBLANK(I30:L30)=4,"",N30*$N$19)</f>
        <v/>
      </c>
    </row>
    <row r="31" spans="2:22" ht="21" customHeight="1" thickBot="1" x14ac:dyDescent="0.3">
      <c r="B31" s="363" t="s">
        <v>114</v>
      </c>
      <c r="C31" s="364"/>
      <c r="D31" s="364"/>
      <c r="E31" s="364"/>
      <c r="F31" s="364"/>
      <c r="G31" s="364"/>
      <c r="H31" s="138" t="str">
        <f>IF((R32+R33)/(P32+P33)&lt;0.5,"?","")</f>
        <v/>
      </c>
      <c r="I31" s="133"/>
      <c r="J31" s="133"/>
      <c r="K31" s="133"/>
      <c r="L31" s="133"/>
      <c r="M31" s="134"/>
      <c r="N31" s="135">
        <f>P31</f>
        <v>0.12</v>
      </c>
      <c r="O31" s="154">
        <f>SUM(N32:N33)</f>
        <v>1</v>
      </c>
      <c r="P31" s="102">
        <f>SUM(P32:P33)/100</f>
        <v>0.12</v>
      </c>
      <c r="Q31" s="102"/>
      <c r="R31" s="104"/>
      <c r="S31" s="104"/>
      <c r="T31" s="103"/>
      <c r="U31" s="103"/>
    </row>
    <row r="32" spans="2:22" ht="80.099999999999994" customHeight="1" x14ac:dyDescent="0.25">
      <c r="B32" s="136" t="s">
        <v>94</v>
      </c>
      <c r="C32" s="356" t="s">
        <v>115</v>
      </c>
      <c r="D32" s="357"/>
      <c r="E32" s="358"/>
      <c r="F32" s="365" t="s">
        <v>287</v>
      </c>
      <c r="G32" s="366"/>
      <c r="H32" s="73"/>
      <c r="I32" s="74"/>
      <c r="J32" s="74"/>
      <c r="K32" s="74"/>
      <c r="L32" s="74"/>
      <c r="M32" s="106" t="str">
        <f t="shared" ref="M32:M33" si="10">IF(AND(COUNTBLANK(H32:L32)=4,OR(H32="x",I32="x",J32="x",K32="x",L32="x")),"","&lt;")</f>
        <v>&lt;</v>
      </c>
      <c r="N32" s="107">
        <f>P32/$O$33</f>
        <v>0.75</v>
      </c>
      <c r="O32" s="152"/>
      <c r="P32" s="109">
        <v>9</v>
      </c>
      <c r="Q32" s="103">
        <f>20*P31</f>
        <v>2.4</v>
      </c>
      <c r="R32" s="104">
        <f t="shared" ref="R32:R33" si="11">IF(ISBLANK(H32),P32,0)</f>
        <v>9</v>
      </c>
      <c r="S32" s="104">
        <f t="shared" ref="S32:S33" si="12">IF(I32="x",0,IF(J32="x",1/3,IF(K32="x",2/3,IF(L32="x",1)))*R32)</f>
        <v>0</v>
      </c>
      <c r="T32" s="103">
        <f>IF(SUM(R32:R33)=0,0,SUM(S32:S33)/SUM(R32:R33)*Q32)</f>
        <v>0</v>
      </c>
      <c r="U32" s="103">
        <f>IF(SUM(R32:R33)=0,0,Q32)</f>
        <v>2.4</v>
      </c>
      <c r="V32" s="110" t="str">
        <f>IF(COUNTBLANK(I32:L32)=4,"",N32*$N$31)</f>
        <v/>
      </c>
    </row>
    <row r="33" spans="2:22" ht="42" customHeight="1" thickBot="1" x14ac:dyDescent="0.3">
      <c r="B33" s="136" t="s">
        <v>95</v>
      </c>
      <c r="C33" s="356" t="s">
        <v>116</v>
      </c>
      <c r="D33" s="357"/>
      <c r="E33" s="358"/>
      <c r="F33" s="365" t="s">
        <v>288</v>
      </c>
      <c r="G33" s="366"/>
      <c r="H33" s="76"/>
      <c r="I33" s="77"/>
      <c r="J33" s="77"/>
      <c r="K33" s="77"/>
      <c r="L33" s="77"/>
      <c r="M33" s="106" t="str">
        <f t="shared" si="10"/>
        <v>&lt;</v>
      </c>
      <c r="N33" s="107">
        <f>P33/$O$33</f>
        <v>0.25</v>
      </c>
      <c r="O33" s="152">
        <f>SUM(P32:P33)</f>
        <v>12</v>
      </c>
      <c r="P33" s="109">
        <v>3</v>
      </c>
      <c r="Q33" s="103"/>
      <c r="R33" s="104">
        <f t="shared" si="11"/>
        <v>3</v>
      </c>
      <c r="S33" s="104">
        <f t="shared" si="12"/>
        <v>0</v>
      </c>
      <c r="T33" s="103"/>
      <c r="U33" s="103"/>
      <c r="V33" s="110" t="str">
        <f t="shared" ref="V33:V34" si="13">IF(COUNTBLANK(I33:L33)=4,"",N33*$N$31)</f>
        <v/>
      </c>
    </row>
    <row r="34" spans="2:22" ht="21" customHeight="1" thickBot="1" x14ac:dyDescent="0.3">
      <c r="B34" s="363" t="s">
        <v>117</v>
      </c>
      <c r="C34" s="364"/>
      <c r="D34" s="364"/>
      <c r="E34" s="364"/>
      <c r="F34" s="364"/>
      <c r="G34" s="364"/>
      <c r="H34" s="132" t="str">
        <f>IF((R35)/(P35)&lt;0.5,"?","")</f>
        <v/>
      </c>
      <c r="I34" s="133"/>
      <c r="J34" s="133"/>
      <c r="K34" s="133"/>
      <c r="L34" s="133"/>
      <c r="M34" s="134"/>
      <c r="N34" s="135">
        <f>P34</f>
        <v>0.08</v>
      </c>
      <c r="O34" s="154">
        <f>SUM(N35:N35)</f>
        <v>1</v>
      </c>
      <c r="P34" s="102">
        <f>SUM(P35:P35)/100</f>
        <v>0.08</v>
      </c>
      <c r="Q34" s="102"/>
      <c r="R34" s="104"/>
      <c r="S34" s="104"/>
      <c r="T34" s="103"/>
      <c r="U34" s="103"/>
      <c r="V34" s="110" t="str">
        <f t="shared" si="13"/>
        <v/>
      </c>
    </row>
    <row r="35" spans="2:22" ht="99" customHeight="1" thickBot="1" x14ac:dyDescent="0.3">
      <c r="B35" s="136" t="s">
        <v>87</v>
      </c>
      <c r="C35" s="356" t="s">
        <v>118</v>
      </c>
      <c r="D35" s="357"/>
      <c r="E35" s="358"/>
      <c r="F35" s="365" t="s">
        <v>289</v>
      </c>
      <c r="G35" s="366"/>
      <c r="H35" s="73"/>
      <c r="I35" s="74"/>
      <c r="J35" s="74"/>
      <c r="K35" s="74"/>
      <c r="L35" s="74"/>
      <c r="M35" s="106" t="str">
        <f>IF(AND(COUNTBLANK(H35:L35)=4,OR(H35="x",I35="x",J35="x",K35="x",L35="x")),"","&lt;")</f>
        <v>&lt;</v>
      </c>
      <c r="N35" s="107">
        <f>P35/O35</f>
        <v>1</v>
      </c>
      <c r="O35" s="152">
        <f>+P35</f>
        <v>8</v>
      </c>
      <c r="P35" s="109">
        <v>8</v>
      </c>
      <c r="Q35" s="103">
        <f>20*P34</f>
        <v>1.6</v>
      </c>
      <c r="R35" s="104">
        <f t="shared" ref="R35" si="14">IF(ISBLANK(H35),P35,0)</f>
        <v>8</v>
      </c>
      <c r="S35" s="104">
        <f t="shared" ref="S35" si="15">IF(I35="x",0,IF(J35="x",1/3,IF(K35="x",2/3,IF(L35="x",1)))*R35)</f>
        <v>0</v>
      </c>
      <c r="T35" s="103">
        <f>IF(SUM(R35:R35)=0,0,SUM(S35:S35)/SUM(R35:R35)*Q35)</f>
        <v>0</v>
      </c>
      <c r="U35" s="103">
        <f>IF(SUM(R35:R35)=0,0,Q35)</f>
        <v>1.6</v>
      </c>
      <c r="V35" s="110" t="str">
        <f>IF(COUNTBLANK(I35:L35)=4,"",N35*$N$34)</f>
        <v/>
      </c>
    </row>
    <row r="36" spans="2:22" ht="21" customHeight="1" thickBot="1" x14ac:dyDescent="0.3">
      <c r="B36" s="363" t="s">
        <v>119</v>
      </c>
      <c r="C36" s="364"/>
      <c r="D36" s="364"/>
      <c r="E36" s="364"/>
      <c r="F36" s="364"/>
      <c r="G36" s="364"/>
      <c r="H36" s="132" t="str">
        <f>IF((R37+R38+R39)/(P37+P38+P39)&lt;0.5,"?","")</f>
        <v/>
      </c>
      <c r="I36" s="133"/>
      <c r="J36" s="133"/>
      <c r="K36" s="133"/>
      <c r="L36" s="133"/>
      <c r="M36" s="134"/>
      <c r="N36" s="135">
        <f>P36</f>
        <v>0.18</v>
      </c>
      <c r="O36" s="154">
        <f>SUM(N37:N39)</f>
        <v>1</v>
      </c>
      <c r="P36" s="102">
        <f>SUM(P37:P39)/100</f>
        <v>0.18</v>
      </c>
      <c r="Q36" s="102"/>
      <c r="R36" s="104"/>
      <c r="S36" s="104"/>
      <c r="T36" s="103"/>
      <c r="U36" s="103"/>
    </row>
    <row r="37" spans="2:22" ht="42" customHeight="1" x14ac:dyDescent="0.25">
      <c r="B37" s="136" t="s">
        <v>89</v>
      </c>
      <c r="C37" s="356" t="s">
        <v>120</v>
      </c>
      <c r="D37" s="357"/>
      <c r="E37" s="358"/>
      <c r="F37" s="365" t="s">
        <v>290</v>
      </c>
      <c r="G37" s="366"/>
      <c r="H37" s="73"/>
      <c r="I37" s="74"/>
      <c r="J37" s="74"/>
      <c r="K37" s="74"/>
      <c r="L37" s="74"/>
      <c r="M37" s="106" t="str">
        <f t="shared" ref="M37:M39" si="16">IF(AND(COUNTBLANK(H37:L37)=4,OR(H37="x",I37="x",J37="x",K37="x",L37="x")),"","&lt;")</f>
        <v>&lt;</v>
      </c>
      <c r="N37" s="107">
        <f>P37/$O$39</f>
        <v>0.27777777777777779</v>
      </c>
      <c r="O37" s="152"/>
      <c r="P37" s="109">
        <v>5</v>
      </c>
      <c r="Q37" s="103">
        <f>20*P36</f>
        <v>3.5999999999999996</v>
      </c>
      <c r="R37" s="104">
        <f t="shared" ref="R37:R39" si="17">IF(ISBLANK(H37),P37,0)</f>
        <v>5</v>
      </c>
      <c r="S37" s="104">
        <f t="shared" ref="S37:S39" si="18">IF(I37="x",0,IF(J37="x",1/3,IF(K37="x",2/3,IF(L37="x",1)))*R37)</f>
        <v>0</v>
      </c>
      <c r="T37" s="103">
        <f>IF(SUM(R37:R39)=0,0,SUM(S37:S39)/SUM(R37:R39)*Q37)</f>
        <v>0</v>
      </c>
      <c r="U37" s="103">
        <f>IF(SUM(R37:R39)=0,0,Q37)</f>
        <v>3.5999999999999996</v>
      </c>
      <c r="V37" s="110" t="str">
        <f>IF(COUNTBLANK(I37:L37)=4,"",N37*$N$36)</f>
        <v/>
      </c>
    </row>
    <row r="38" spans="2:22" ht="42" customHeight="1" x14ac:dyDescent="0.25">
      <c r="B38" s="136" t="s">
        <v>90</v>
      </c>
      <c r="C38" s="356" t="s">
        <v>121</v>
      </c>
      <c r="D38" s="357"/>
      <c r="E38" s="358"/>
      <c r="F38" s="365" t="s">
        <v>291</v>
      </c>
      <c r="G38" s="366"/>
      <c r="H38" s="76"/>
      <c r="I38" s="77"/>
      <c r="J38" s="77"/>
      <c r="K38" s="77"/>
      <c r="L38" s="77"/>
      <c r="M38" s="106" t="str">
        <f t="shared" si="16"/>
        <v>&lt;</v>
      </c>
      <c r="N38" s="107">
        <f t="shared" ref="N38:N39" si="19">P38/$O$39</f>
        <v>0.3888888888888889</v>
      </c>
      <c r="O38" s="152"/>
      <c r="P38" s="109">
        <v>7</v>
      </c>
      <c r="Q38" s="103"/>
      <c r="R38" s="104">
        <f t="shared" si="17"/>
        <v>7</v>
      </c>
      <c r="S38" s="104">
        <f t="shared" si="18"/>
        <v>0</v>
      </c>
      <c r="T38" s="103"/>
      <c r="U38" s="103"/>
      <c r="V38" s="110" t="str">
        <f t="shared" ref="V38:V39" si="20">IF(COUNTBLANK(I38:L38)=4,"",N38*$N$36)</f>
        <v/>
      </c>
    </row>
    <row r="39" spans="2:22" ht="80.099999999999994" customHeight="1" thickBot="1" x14ac:dyDescent="0.3">
      <c r="B39" s="136" t="s">
        <v>91</v>
      </c>
      <c r="C39" s="356" t="s">
        <v>122</v>
      </c>
      <c r="D39" s="357"/>
      <c r="E39" s="358"/>
      <c r="F39" s="365" t="s">
        <v>292</v>
      </c>
      <c r="G39" s="366"/>
      <c r="H39" s="76"/>
      <c r="I39" s="77"/>
      <c r="J39" s="77"/>
      <c r="K39" s="77"/>
      <c r="L39" s="77"/>
      <c r="M39" s="106" t="str">
        <f t="shared" si="16"/>
        <v>&lt;</v>
      </c>
      <c r="N39" s="107">
        <f t="shared" si="19"/>
        <v>0.33333333333333331</v>
      </c>
      <c r="O39" s="152">
        <f>SUM(P37:P39)</f>
        <v>18</v>
      </c>
      <c r="P39" s="109">
        <v>6</v>
      </c>
      <c r="Q39" s="103"/>
      <c r="R39" s="104">
        <f t="shared" si="17"/>
        <v>6</v>
      </c>
      <c r="S39" s="104">
        <f t="shared" si="18"/>
        <v>0</v>
      </c>
      <c r="T39" s="103"/>
      <c r="U39" s="103"/>
      <c r="V39" s="110" t="str">
        <f t="shared" si="20"/>
        <v/>
      </c>
    </row>
    <row r="40" spans="2:22" ht="21" customHeight="1" thickBot="1" x14ac:dyDescent="0.3">
      <c r="B40" s="363" t="s">
        <v>123</v>
      </c>
      <c r="C40" s="364"/>
      <c r="D40" s="364"/>
      <c r="E40" s="364"/>
      <c r="F40" s="364"/>
      <c r="G40" s="364"/>
      <c r="H40" s="132" t="str">
        <f>IF((R41+R42)/(P41+P42)&lt;0.5,"?","")</f>
        <v/>
      </c>
      <c r="I40" s="133"/>
      <c r="J40" s="133"/>
      <c r="K40" s="133"/>
      <c r="L40" s="133"/>
      <c r="M40" s="134"/>
      <c r="N40" s="135">
        <f>P40</f>
        <v>0.18</v>
      </c>
      <c r="O40" s="154">
        <f>SUM(N41:N42)</f>
        <v>1</v>
      </c>
      <c r="P40" s="102">
        <f>SUM(P41:P42)/100</f>
        <v>0.18</v>
      </c>
      <c r="Q40" s="102"/>
      <c r="R40" s="104"/>
      <c r="S40" s="104"/>
      <c r="T40" s="103"/>
      <c r="U40" s="103"/>
    </row>
    <row r="41" spans="2:22" ht="48.95" customHeight="1" x14ac:dyDescent="0.25">
      <c r="B41" s="136" t="s">
        <v>124</v>
      </c>
      <c r="C41" s="356" t="s">
        <v>126</v>
      </c>
      <c r="D41" s="357"/>
      <c r="E41" s="358"/>
      <c r="F41" s="365" t="s">
        <v>293</v>
      </c>
      <c r="G41" s="366"/>
      <c r="H41" s="73"/>
      <c r="I41" s="74"/>
      <c r="J41" s="74"/>
      <c r="K41" s="74"/>
      <c r="L41" s="74"/>
      <c r="M41" s="106" t="str">
        <f t="shared" ref="M41:M42" si="21">IF(AND(COUNTBLANK(H41:L41)=4,OR(H41="x",I41="x",J41="x",K41="x",L41="x")),"","&lt;")</f>
        <v>&lt;</v>
      </c>
      <c r="N41" s="107">
        <f>P41/$O$42</f>
        <v>0.33333333333333331</v>
      </c>
      <c r="O41" s="152"/>
      <c r="P41" s="109">
        <v>6</v>
      </c>
      <c r="Q41" s="103">
        <f>20*P40</f>
        <v>3.5999999999999996</v>
      </c>
      <c r="R41" s="104">
        <f t="shared" ref="R41:R42" si="22">IF(ISBLANK(H41),P41,0)</f>
        <v>6</v>
      </c>
      <c r="S41" s="104">
        <f t="shared" ref="S41:S42" si="23">IF(I41="x",0,IF(J41="x",1/3,IF(K41="x",2/3,IF(L41="x",1)))*R41)</f>
        <v>0</v>
      </c>
      <c r="T41" s="103">
        <f>IF(SUM(R41:R42)=0,0,SUM(S41:S42)/SUM(R41:R42)*Q41)</f>
        <v>0</v>
      </c>
      <c r="U41" s="103">
        <f>IF(SUM(R41:R42)=0,0,Q41)</f>
        <v>3.5999999999999996</v>
      </c>
      <c r="V41" s="110" t="str">
        <f>IF(COUNTBLANK(I41:L41)=4,"",N41*$N$40)</f>
        <v/>
      </c>
    </row>
    <row r="42" spans="2:22" ht="89.1" customHeight="1" x14ac:dyDescent="0.25">
      <c r="B42" s="136" t="s">
        <v>125</v>
      </c>
      <c r="C42" s="356" t="s">
        <v>127</v>
      </c>
      <c r="D42" s="357"/>
      <c r="E42" s="358"/>
      <c r="F42" s="365" t="s">
        <v>294</v>
      </c>
      <c r="G42" s="366"/>
      <c r="H42" s="76"/>
      <c r="I42" s="77"/>
      <c r="J42" s="77"/>
      <c r="K42" s="77"/>
      <c r="L42" s="77"/>
      <c r="M42" s="106" t="str">
        <f t="shared" si="21"/>
        <v>&lt;</v>
      </c>
      <c r="N42" s="107">
        <f>P42/$O$42</f>
        <v>0.66666666666666663</v>
      </c>
      <c r="O42" s="152">
        <f>SUM(P41:P42)</f>
        <v>18</v>
      </c>
      <c r="P42" s="109">
        <v>12</v>
      </c>
      <c r="Q42" s="103"/>
      <c r="R42" s="104">
        <f t="shared" si="22"/>
        <v>12</v>
      </c>
      <c r="S42" s="104">
        <f t="shared" si="23"/>
        <v>0</v>
      </c>
      <c r="T42" s="103"/>
      <c r="U42" s="103"/>
      <c r="V42" s="110" t="str">
        <f>IF(COUNTBLANK(I42:L42)=4,"",N42*$N$40)</f>
        <v/>
      </c>
    </row>
    <row r="43" spans="2:22" ht="21" customHeight="1" thickBot="1" x14ac:dyDescent="0.3">
      <c r="B43" s="361" t="s">
        <v>128</v>
      </c>
      <c r="C43" s="362"/>
      <c r="D43" s="362"/>
      <c r="E43" s="362"/>
      <c r="F43" s="362"/>
      <c r="G43" s="362"/>
      <c r="H43" s="139" t="str">
        <f>IF((R44+R45+R46)/(P44+P45+P46)&lt;0.5,"?","")</f>
        <v/>
      </c>
      <c r="I43" s="140"/>
      <c r="J43" s="140"/>
      <c r="K43" s="140"/>
      <c r="L43" s="140"/>
      <c r="M43" s="141"/>
      <c r="N43" s="142">
        <f>P43</f>
        <v>0.17</v>
      </c>
      <c r="O43" s="154">
        <f>SUM(N44:N46)</f>
        <v>1</v>
      </c>
      <c r="P43" s="102">
        <f>SUM(P44:P46)/100</f>
        <v>0.17</v>
      </c>
      <c r="Q43" s="102"/>
      <c r="R43" s="104"/>
      <c r="S43" s="104"/>
      <c r="T43" s="104"/>
      <c r="U43" s="104"/>
    </row>
    <row r="44" spans="2:22" ht="21" customHeight="1" x14ac:dyDescent="0.25">
      <c r="B44" s="136" t="s">
        <v>130</v>
      </c>
      <c r="C44" s="356" t="s">
        <v>129</v>
      </c>
      <c r="D44" s="357"/>
      <c r="E44" s="358"/>
      <c r="F44" s="359" t="s">
        <v>267</v>
      </c>
      <c r="G44" s="360"/>
      <c r="H44" s="73"/>
      <c r="I44" s="74"/>
      <c r="J44" s="74"/>
      <c r="K44" s="74"/>
      <c r="L44" s="74"/>
      <c r="M44" s="106" t="str">
        <f t="shared" ref="M44:M47" si="24">IF(AND(COUNTBLANK(H44:L44)=4,OR(H44="x",I44="x",J44="x",K44="x",L44="x")),"","&lt;")</f>
        <v>&lt;</v>
      </c>
      <c r="N44" s="143">
        <f>P44/$O$46</f>
        <v>0.11764705882352941</v>
      </c>
      <c r="O44" s="152"/>
      <c r="P44" s="109">
        <v>2</v>
      </c>
      <c r="Q44" s="103">
        <f>20*P43</f>
        <v>3.4000000000000004</v>
      </c>
      <c r="R44" s="104">
        <f t="shared" ref="R44:R47" si="25">IF(ISBLANK(H44),P44,0)</f>
        <v>2</v>
      </c>
      <c r="S44" s="104">
        <f t="shared" ref="S44:S47" si="26">IF(I44="x",0,IF(J44="x",1/3,IF(K44="x",2/3,IF(L44="x",1)))*R44)</f>
        <v>0</v>
      </c>
      <c r="T44" s="103">
        <f>IF(SUM(R44:R46)=0,0,SUM(S44:S46)/SUM(R44:R46)*Q44)</f>
        <v>0</v>
      </c>
      <c r="U44" s="103">
        <f>IF(SUM(R44:R46)=0,0,Q44)</f>
        <v>3.4000000000000004</v>
      </c>
      <c r="V44" s="110" t="str">
        <f>IF(COUNTBLANK(I44:L44)=4,"",N44*$N$43)</f>
        <v/>
      </c>
    </row>
    <row r="45" spans="2:22" ht="129.94999999999999" customHeight="1" x14ac:dyDescent="0.25">
      <c r="B45" s="136" t="s">
        <v>131</v>
      </c>
      <c r="C45" s="356" t="s">
        <v>133</v>
      </c>
      <c r="D45" s="357"/>
      <c r="E45" s="358"/>
      <c r="F45" s="359" t="s">
        <v>295</v>
      </c>
      <c r="G45" s="360"/>
      <c r="H45" s="76"/>
      <c r="I45" s="77"/>
      <c r="J45" s="77"/>
      <c r="K45" s="77"/>
      <c r="L45" s="77"/>
      <c r="M45" s="106" t="str">
        <f t="shared" si="24"/>
        <v>&lt;</v>
      </c>
      <c r="N45" s="143">
        <f t="shared" ref="N45:N46" si="27">P45/$O$46</f>
        <v>0.58823529411764708</v>
      </c>
      <c r="O45" s="152"/>
      <c r="P45" s="109">
        <v>10</v>
      </c>
      <c r="Q45" s="104"/>
      <c r="R45" s="104">
        <f t="shared" si="25"/>
        <v>10</v>
      </c>
      <c r="S45" s="104">
        <f t="shared" si="26"/>
        <v>0</v>
      </c>
      <c r="T45" s="104"/>
      <c r="U45" s="104"/>
      <c r="V45" s="110" t="str">
        <f t="shared" ref="V45:V46" si="28">IF(COUNTBLANK(I45:L45)=4,"",N45*$N$43)</f>
        <v/>
      </c>
    </row>
    <row r="46" spans="2:22" ht="69" customHeight="1" thickBot="1" x14ac:dyDescent="0.3">
      <c r="B46" s="136" t="s">
        <v>132</v>
      </c>
      <c r="C46" s="356" t="s">
        <v>134</v>
      </c>
      <c r="D46" s="357"/>
      <c r="E46" s="358"/>
      <c r="F46" s="359" t="s">
        <v>296</v>
      </c>
      <c r="G46" s="360"/>
      <c r="H46" s="76"/>
      <c r="I46" s="77"/>
      <c r="J46" s="77"/>
      <c r="K46" s="77"/>
      <c r="L46" s="77"/>
      <c r="M46" s="106" t="str">
        <f t="shared" si="24"/>
        <v>&lt;</v>
      </c>
      <c r="N46" s="143">
        <f t="shared" si="27"/>
        <v>0.29411764705882354</v>
      </c>
      <c r="O46" s="152">
        <f>SUM(P44:P46)</f>
        <v>17</v>
      </c>
      <c r="P46" s="109">
        <v>5</v>
      </c>
      <c r="Q46" s="104"/>
      <c r="R46" s="104">
        <f t="shared" si="25"/>
        <v>5</v>
      </c>
      <c r="S46" s="104">
        <f t="shared" si="26"/>
        <v>0</v>
      </c>
      <c r="T46" s="104"/>
      <c r="U46" s="104"/>
      <c r="V46" s="110" t="str">
        <f t="shared" si="28"/>
        <v/>
      </c>
    </row>
    <row r="47" spans="2:22" ht="72.75" customHeight="1" thickBot="1" x14ac:dyDescent="0.3">
      <c r="B47" s="349" t="s">
        <v>16</v>
      </c>
      <c r="C47" s="350"/>
      <c r="D47" s="350"/>
      <c r="E47" s="351"/>
      <c r="F47" s="352" t="s">
        <v>297</v>
      </c>
      <c r="G47" s="353"/>
      <c r="H47" s="150"/>
      <c r="I47" s="151"/>
      <c r="J47" s="151"/>
      <c r="K47" s="151"/>
      <c r="L47" s="151"/>
      <c r="M47" s="106" t="str">
        <f t="shared" si="24"/>
        <v>&lt;</v>
      </c>
      <c r="N47" s="144">
        <f>P47/100</f>
        <v>0.05</v>
      </c>
      <c r="O47" s="154">
        <v>1</v>
      </c>
      <c r="P47" s="109">
        <v>5</v>
      </c>
      <c r="Q47" s="103">
        <f>20*P47/100</f>
        <v>1</v>
      </c>
      <c r="R47" s="104">
        <f t="shared" si="25"/>
        <v>5</v>
      </c>
      <c r="S47" s="104">
        <f t="shared" si="26"/>
        <v>0</v>
      </c>
      <c r="T47" s="103">
        <f>IF(R47=0,0,S47/R47*Q47)</f>
        <v>0</v>
      </c>
      <c r="U47" s="103">
        <f>IF(R47=0,0,Q47)</f>
        <v>1</v>
      </c>
      <c r="V47" s="110" t="str">
        <f>IF(COUNTBLANK(I47:L47)=4,"",N47)</f>
        <v/>
      </c>
    </row>
    <row r="48" spans="2:22" ht="21" customHeight="1" thickBot="1" x14ac:dyDescent="0.3">
      <c r="B48" s="118"/>
      <c r="C48" s="119"/>
      <c r="D48" s="119"/>
      <c r="E48" s="119"/>
      <c r="F48" s="119"/>
      <c r="G48" s="119"/>
      <c r="H48" s="118"/>
      <c r="I48" s="118"/>
      <c r="J48" s="118"/>
      <c r="K48" s="118"/>
      <c r="L48" s="118"/>
      <c r="M48" s="120" t="str">
        <f>IF(COUNTBLANK(M17:M47)=31,"","!")</f>
        <v>!</v>
      </c>
      <c r="N48" s="50"/>
      <c r="O48" s="152"/>
      <c r="V48" s="145">
        <f>SUM(V17:V47)</f>
        <v>0</v>
      </c>
    </row>
    <row r="49" spans="2:21" ht="30" customHeight="1" thickBot="1" x14ac:dyDescent="0.3">
      <c r="B49" s="216" t="s">
        <v>81</v>
      </c>
      <c r="C49" s="202"/>
      <c r="D49" s="202"/>
      <c r="E49" s="203"/>
      <c r="G49" s="122" t="s">
        <v>78</v>
      </c>
      <c r="H49" s="118"/>
      <c r="I49" s="248">
        <f>V48</f>
        <v>0</v>
      </c>
      <c r="J49" s="249"/>
      <c r="K49" s="249"/>
      <c r="L49" s="250"/>
      <c r="M49" s="146" t="str">
        <f>IF(I49&lt;0.42,"!","")</f>
        <v>!</v>
      </c>
      <c r="N49" s="124">
        <f>N47+N43+N40+N36+N34+N31+N19+N16</f>
        <v>1</v>
      </c>
      <c r="O49" s="152"/>
      <c r="Q49" s="147"/>
      <c r="R49" s="147"/>
      <c r="S49" s="147"/>
      <c r="T49" s="147"/>
      <c r="U49" s="147"/>
    </row>
    <row r="50" spans="2:21" s="82" customFormat="1" ht="10.5" customHeight="1" thickBot="1" x14ac:dyDescent="0.3">
      <c r="B50" s="241"/>
      <c r="C50" s="242"/>
      <c r="D50" s="242"/>
      <c r="E50" s="243"/>
      <c r="F50" s="125"/>
      <c r="G50" s="125"/>
      <c r="H50" s="118"/>
      <c r="I50" s="118"/>
      <c r="J50" s="118"/>
      <c r="K50" s="118"/>
      <c r="L50" s="118"/>
      <c r="M50" s="50"/>
      <c r="N50" s="50"/>
      <c r="O50" s="152"/>
    </row>
    <row r="51" spans="2:21" s="82" customFormat="1" ht="30" customHeight="1" thickBot="1" x14ac:dyDescent="0.3">
      <c r="B51" s="241"/>
      <c r="C51" s="242"/>
      <c r="D51" s="242"/>
      <c r="E51" s="243"/>
      <c r="F51" s="49"/>
      <c r="G51" s="13" t="s">
        <v>79</v>
      </c>
      <c r="H51" s="118"/>
      <c r="I51" s="234" t="str">
        <f>IF(COUNTBLANK(M48:M49)=2,T16/U16*20,"!")</f>
        <v>!</v>
      </c>
      <c r="J51" s="235"/>
      <c r="K51" s="118"/>
      <c r="L51" s="238" t="s">
        <v>77</v>
      </c>
      <c r="M51" s="50"/>
      <c r="N51" s="50"/>
      <c r="O51" s="152"/>
    </row>
    <row r="52" spans="2:21" s="82" customFormat="1" ht="10.5" customHeight="1" thickBot="1" x14ac:dyDescent="0.3">
      <c r="B52" s="241"/>
      <c r="C52" s="242"/>
      <c r="D52" s="242"/>
      <c r="E52" s="243"/>
      <c r="F52" s="125"/>
      <c r="G52" s="125"/>
      <c r="H52" s="118"/>
      <c r="I52" s="118"/>
      <c r="J52" s="118"/>
      <c r="K52" s="118"/>
      <c r="L52" s="239"/>
      <c r="M52" s="50"/>
      <c r="N52" s="50"/>
      <c r="O52" s="152"/>
    </row>
    <row r="53" spans="2:21" s="82" customFormat="1" ht="30" customHeight="1" thickTop="1" thickBot="1" x14ac:dyDescent="0.3">
      <c r="B53" s="244"/>
      <c r="C53" s="245"/>
      <c r="D53" s="245"/>
      <c r="E53" s="246"/>
      <c r="F53" s="49"/>
      <c r="G53" s="126" t="s">
        <v>75</v>
      </c>
      <c r="H53" s="118"/>
      <c r="I53" s="354"/>
      <c r="J53" s="355"/>
      <c r="K53" s="118"/>
      <c r="L53" s="240"/>
      <c r="M53" s="50"/>
      <c r="N53" s="50"/>
      <c r="O53" s="152"/>
    </row>
    <row r="54" spans="2:21" s="82" customFormat="1" ht="36" customHeight="1" thickTop="1" x14ac:dyDescent="0.25">
      <c r="B54" s="118"/>
      <c r="C54" s="119"/>
      <c r="D54" s="119"/>
      <c r="E54" s="119"/>
      <c r="F54" s="119"/>
      <c r="G54" s="233" t="s">
        <v>88</v>
      </c>
      <c r="H54" s="233"/>
      <c r="I54" s="233"/>
      <c r="J54" s="233"/>
      <c r="K54" s="233"/>
      <c r="L54" s="233"/>
      <c r="M54" s="233"/>
      <c r="N54" s="233"/>
      <c r="O54" s="155"/>
    </row>
    <row r="55" spans="2:21" s="82" customFormat="1" ht="10.5" customHeight="1" thickBot="1" x14ac:dyDescent="0.3">
      <c r="B55" s="118"/>
      <c r="C55" s="119"/>
      <c r="D55" s="119"/>
      <c r="E55" s="119"/>
      <c r="F55" s="119"/>
      <c r="G55" s="119"/>
      <c r="H55" s="118"/>
      <c r="I55" s="118"/>
      <c r="J55" s="118"/>
      <c r="K55" s="118"/>
      <c r="L55" s="118"/>
      <c r="M55" s="50"/>
      <c r="N55" s="50"/>
      <c r="O55" s="152"/>
    </row>
    <row r="56" spans="2:21" s="82" customFormat="1" ht="21" customHeight="1" thickBot="1" x14ac:dyDescent="0.3">
      <c r="B56" s="216" t="s">
        <v>103</v>
      </c>
      <c r="C56" s="202"/>
      <c r="D56" s="202"/>
      <c r="E56" s="203"/>
      <c r="F56" s="119"/>
      <c r="G56" s="128" t="s">
        <v>80</v>
      </c>
      <c r="H56" s="118"/>
      <c r="I56" s="118"/>
      <c r="J56" s="118"/>
      <c r="K56" s="118"/>
      <c r="L56" s="118"/>
      <c r="M56" s="50"/>
      <c r="N56" s="50"/>
      <c r="O56" s="152"/>
    </row>
    <row r="57" spans="2:21" s="82" customFormat="1" ht="43.5" customHeight="1" x14ac:dyDescent="0.25">
      <c r="B57" s="204"/>
      <c r="C57" s="204"/>
      <c r="D57" s="204"/>
      <c r="E57" s="204"/>
      <c r="F57" s="119"/>
      <c r="G57" s="79"/>
      <c r="H57" s="118"/>
      <c r="I57" s="118"/>
      <c r="J57" s="118"/>
      <c r="K57" s="118"/>
      <c r="L57" s="118"/>
      <c r="M57" s="50"/>
      <c r="N57" s="50"/>
      <c r="O57" s="152"/>
    </row>
    <row r="58" spans="2:21" s="82" customFormat="1" ht="43.5" customHeight="1" x14ac:dyDescent="0.25">
      <c r="B58" s="205"/>
      <c r="C58" s="205"/>
      <c r="D58" s="205"/>
      <c r="E58" s="205"/>
      <c r="F58" s="119"/>
      <c r="G58" s="80"/>
      <c r="H58" s="118"/>
      <c r="I58" s="118"/>
      <c r="J58" s="118"/>
      <c r="K58" s="118"/>
      <c r="L58" s="118"/>
      <c r="M58" s="50"/>
      <c r="N58" s="50"/>
      <c r="O58" s="152"/>
    </row>
    <row r="59" spans="2:21" s="82" customFormat="1" ht="43.5" customHeight="1" x14ac:dyDescent="0.25">
      <c r="B59" s="205"/>
      <c r="C59" s="205"/>
      <c r="D59" s="205"/>
      <c r="E59" s="205"/>
      <c r="F59" s="119"/>
      <c r="G59" s="80"/>
      <c r="H59" s="118"/>
      <c r="I59" s="118"/>
      <c r="J59" s="118"/>
      <c r="K59" s="118"/>
      <c r="L59" s="118"/>
      <c r="M59" s="50"/>
      <c r="N59" s="50"/>
      <c r="O59" s="152"/>
    </row>
    <row r="60" spans="2:21" s="82" customFormat="1" ht="43.5" customHeight="1" x14ac:dyDescent="0.25">
      <c r="B60" s="205"/>
      <c r="C60" s="205"/>
      <c r="D60" s="205"/>
      <c r="E60" s="205"/>
      <c r="F60" s="119"/>
      <c r="G60" s="80"/>
      <c r="H60" s="118"/>
      <c r="I60" s="118"/>
      <c r="J60" s="118"/>
      <c r="K60" s="118"/>
      <c r="L60" s="118"/>
      <c r="M60" s="50"/>
      <c r="N60" s="50"/>
      <c r="O60" s="152"/>
    </row>
    <row r="61" spans="2:21" s="82" customFormat="1" ht="21" customHeight="1" x14ac:dyDescent="0.25">
      <c r="B61" s="49"/>
      <c r="C61" s="49"/>
      <c r="D61" s="49"/>
      <c r="E61" s="49"/>
      <c r="F61" s="119"/>
      <c r="G61" s="119"/>
      <c r="H61" s="118"/>
      <c r="I61" s="118"/>
      <c r="J61" s="118"/>
      <c r="K61" s="118"/>
      <c r="L61" s="118"/>
      <c r="M61" s="50"/>
      <c r="N61" s="50"/>
      <c r="O61" s="152"/>
    </row>
    <row r="62" spans="2:21" s="82" customFormat="1" ht="21" customHeight="1" x14ac:dyDescent="0.25">
      <c r="B62" s="118"/>
      <c r="C62" s="119"/>
      <c r="D62" s="119"/>
      <c r="E62" s="119"/>
      <c r="F62" s="119"/>
      <c r="G62" s="119"/>
      <c r="H62" s="118"/>
      <c r="I62" s="118"/>
      <c r="J62" s="118"/>
      <c r="K62" s="118"/>
      <c r="L62" s="118"/>
      <c r="M62" s="50"/>
      <c r="N62" s="50"/>
      <c r="O62" s="152"/>
    </row>
    <row r="63" spans="2:21" s="82" customFormat="1" ht="21" customHeight="1" x14ac:dyDescent="0.25">
      <c r="B63" s="118"/>
      <c r="C63" s="119"/>
      <c r="D63" s="119"/>
      <c r="E63" s="119"/>
      <c r="F63" s="119"/>
      <c r="G63" s="119"/>
      <c r="H63" s="118"/>
      <c r="I63" s="118"/>
      <c r="J63" s="118"/>
      <c r="K63" s="118"/>
      <c r="L63" s="118"/>
      <c r="M63" s="50"/>
      <c r="N63" s="50"/>
      <c r="O63" s="152"/>
    </row>
    <row r="64" spans="2:21" s="82" customFormat="1" ht="21" customHeight="1" x14ac:dyDescent="0.25">
      <c r="B64" s="118"/>
      <c r="C64" s="119"/>
      <c r="D64" s="119"/>
      <c r="E64" s="119"/>
      <c r="F64" s="119"/>
      <c r="G64" s="119"/>
      <c r="H64" s="118"/>
      <c r="I64" s="118"/>
      <c r="J64" s="118"/>
      <c r="K64" s="118"/>
      <c r="L64" s="118"/>
      <c r="M64" s="50"/>
      <c r="N64" s="50"/>
      <c r="O64" s="152"/>
    </row>
    <row r="65" spans="2:15" s="82" customFormat="1" ht="21" customHeight="1" x14ac:dyDescent="0.25">
      <c r="B65" s="118"/>
      <c r="C65" s="119"/>
      <c r="D65" s="119"/>
      <c r="E65" s="119"/>
      <c r="F65" s="119"/>
      <c r="G65" s="119"/>
      <c r="H65" s="118"/>
      <c r="I65" s="118"/>
      <c r="J65" s="118"/>
      <c r="K65" s="118"/>
      <c r="L65" s="118"/>
      <c r="M65" s="50"/>
      <c r="N65" s="50"/>
      <c r="O65" s="152"/>
    </row>
    <row r="66" spans="2:15" ht="21" customHeight="1" x14ac:dyDescent="0.25">
      <c r="B66" s="118"/>
      <c r="C66" s="119"/>
      <c r="D66" s="119"/>
      <c r="E66" s="119"/>
      <c r="F66" s="119"/>
      <c r="G66" s="119"/>
      <c r="H66" s="118"/>
      <c r="I66" s="118"/>
      <c r="J66" s="118"/>
      <c r="K66" s="118"/>
      <c r="L66" s="118"/>
      <c r="M66" s="50"/>
      <c r="N66" s="50"/>
      <c r="O66" s="152"/>
    </row>
  </sheetData>
  <sheetProtection password="F771" sheet="1" objects="1" scenarios="1"/>
  <protectedRanges>
    <protectedRange sqref="H6:H7 B50 B57:E60 G57:G60 I53 H20:L30 H32:L33 H17:L18 H35:L35 H37:L39 H41:L42 H44:L47" name="Plage1"/>
  </protectedRanges>
  <mergeCells count="79">
    <mergeCell ref="B11:C11"/>
    <mergeCell ref="D11:E11"/>
    <mergeCell ref="M13:N15"/>
    <mergeCell ref="B36:G36"/>
    <mergeCell ref="C39:E39"/>
    <mergeCell ref="F39:G39"/>
    <mergeCell ref="C37:E37"/>
    <mergeCell ref="F37:G37"/>
    <mergeCell ref="C18:E18"/>
    <mergeCell ref="F18:G18"/>
    <mergeCell ref="B34:G34"/>
    <mergeCell ref="C35:E35"/>
    <mergeCell ref="F35:G35"/>
    <mergeCell ref="B31:G31"/>
    <mergeCell ref="C33:E33"/>
    <mergeCell ref="F33:G33"/>
    <mergeCell ref="C22:E22"/>
    <mergeCell ref="C23:E23"/>
    <mergeCell ref="C24:E24"/>
    <mergeCell ref="D4:N4"/>
    <mergeCell ref="B6:E6"/>
    <mergeCell ref="H6:N6"/>
    <mergeCell ref="B7:C7"/>
    <mergeCell ref="D7:E7"/>
    <mergeCell ref="G7:G11"/>
    <mergeCell ref="H7:N11"/>
    <mergeCell ref="B8:C8"/>
    <mergeCell ref="D8:E8"/>
    <mergeCell ref="B9:C9"/>
    <mergeCell ref="D9:E9"/>
    <mergeCell ref="B10:C10"/>
    <mergeCell ref="D10:E10"/>
    <mergeCell ref="F13:G15"/>
    <mergeCell ref="H13:L13"/>
    <mergeCell ref="B19:G19"/>
    <mergeCell ref="C38:E38"/>
    <mergeCell ref="F38:G38"/>
    <mergeCell ref="F32:G32"/>
    <mergeCell ref="C17:E17"/>
    <mergeCell ref="F17:G17"/>
    <mergeCell ref="B13:E15"/>
    <mergeCell ref="B16:G16"/>
    <mergeCell ref="C20:E20"/>
    <mergeCell ref="C21:E21"/>
    <mergeCell ref="F20:G30"/>
    <mergeCell ref="C25:E25"/>
    <mergeCell ref="C26:E26"/>
    <mergeCell ref="C27:E27"/>
    <mergeCell ref="C46:E46"/>
    <mergeCell ref="F46:G46"/>
    <mergeCell ref="C45:E45"/>
    <mergeCell ref="F45:G45"/>
    <mergeCell ref="C28:E28"/>
    <mergeCell ref="C29:E29"/>
    <mergeCell ref="F44:G44"/>
    <mergeCell ref="B43:G43"/>
    <mergeCell ref="B40:G40"/>
    <mergeCell ref="C42:E42"/>
    <mergeCell ref="F42:G42"/>
    <mergeCell ref="C41:E41"/>
    <mergeCell ref="F41:G41"/>
    <mergeCell ref="C32:E32"/>
    <mergeCell ref="C30:E30"/>
    <mergeCell ref="D2:N2"/>
    <mergeCell ref="B60:E60"/>
    <mergeCell ref="G54:N54"/>
    <mergeCell ref="B56:E56"/>
    <mergeCell ref="B57:E57"/>
    <mergeCell ref="B58:E58"/>
    <mergeCell ref="B59:E59"/>
    <mergeCell ref="B47:E47"/>
    <mergeCell ref="F47:G47"/>
    <mergeCell ref="B49:E49"/>
    <mergeCell ref="I49:L49"/>
    <mergeCell ref="B50:E53"/>
    <mergeCell ref="I51:J51"/>
    <mergeCell ref="L51:L53"/>
    <mergeCell ref="I53:J53"/>
    <mergeCell ref="C44:E44"/>
  </mergeCells>
  <conditionalFormatting sqref="I49:L49">
    <cfRule type="cellIs" dxfId="27" priority="22" operator="greaterThan">
      <formula>0.5</formula>
    </cfRule>
    <cfRule type="cellIs" dxfId="26" priority="23" operator="lessThan">
      <formula>0.5</formula>
    </cfRule>
  </conditionalFormatting>
  <conditionalFormatting sqref="I51:J51">
    <cfRule type="cellIs" dxfId="25" priority="21" operator="equal">
      <formula>"!"</formula>
    </cfRule>
  </conditionalFormatting>
  <conditionalFormatting sqref="H16:H46">
    <cfRule type="containsText" dxfId="24" priority="15" operator="containsText" text="?">
      <formula>NOT(ISERROR(SEARCH("?",H16)))</formula>
    </cfRule>
  </conditionalFormatting>
  <conditionalFormatting sqref="M17:M42 M44:M47">
    <cfRule type="containsText" dxfId="23" priority="14" operator="containsText" text="&lt;">
      <formula>NOT(ISERROR(SEARCH("&lt;",M17)))</formula>
    </cfRule>
  </conditionalFormatting>
  <conditionalFormatting sqref="H47">
    <cfRule type="containsText" dxfId="22" priority="6" operator="containsText" text="?">
      <formula>NOT(ISERROR(SEARCH("?",H47)))</formula>
    </cfRule>
  </conditionalFormatting>
  <pageMargins left="0.59055118110236227" right="0.59055118110236227" top="0.59055118110236227" bottom="0.59055118110236227" header="0.31496062992125984" footer="0.31496062992125984"/>
  <pageSetup paperSize="9" scale="52" orientation="portrait" r:id="rId1"/>
  <ignoredErrors>
    <ignoredError sqref="P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Evaluation</vt:lpstr>
      <vt:lpstr>EP1</vt:lpstr>
      <vt:lpstr>EP2 A1</vt:lpstr>
      <vt:lpstr>EP2 A2</vt:lpstr>
      <vt:lpstr>EP3</vt:lpstr>
      <vt:lpstr>'EP1'!Zone_d_impression</vt:lpstr>
      <vt:lpstr>'EP2 A1'!Zone_d_impression</vt:lpstr>
      <vt:lpstr>'EP2 A2'!Zone_d_impression</vt:lpstr>
      <vt:lpstr>'EP3'!Zone_d_impression</vt:lpstr>
    </vt:vector>
  </TitlesOfParts>
  <Company>Académie d'Orléans-Tours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MONTOUT</dc:creator>
  <cp:lastModifiedBy>Utilisateur</cp:lastModifiedBy>
  <cp:lastPrinted>2020-11-10T18:43:08Z</cp:lastPrinted>
  <dcterms:created xsi:type="dcterms:W3CDTF">2020-04-09T10:37:36Z</dcterms:created>
  <dcterms:modified xsi:type="dcterms:W3CDTF">2024-04-08T13:53:58Z</dcterms:modified>
</cp:coreProperties>
</file>