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codeName="ThisWorkbook"/>
  <mc:AlternateContent xmlns:mc="http://schemas.openxmlformats.org/markup-compatibility/2006">
    <mc:Choice Requires="x15">
      <x15ac:absPath xmlns:x15ac="http://schemas.microsoft.com/office/spreadsheetml/2010/11/ac" url="C:\Users\ybuisson\Documents\Diplômes et Référentiels\CAP\CAP CAR\"/>
    </mc:Choice>
  </mc:AlternateContent>
  <bookViews>
    <workbookView xWindow="0" yWindow="0" windowWidth="20490" windowHeight="7620" tabRatio="819" activeTab="4"/>
  </bookViews>
  <sheets>
    <sheet name="SESSION 20XX" sheetId="1" r:id="rId1"/>
    <sheet name="EP1" sheetId="4" r:id="rId2"/>
    <sheet name="EP2 Centre" sheetId="13" r:id="rId3"/>
    <sheet name="EP2 Entrepise" sheetId="14" r:id="rId4"/>
    <sheet name="EP3" sheetId="2" r:id="rId5"/>
  </sheet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48" i="14" l="1"/>
  <c r="V46" i="14"/>
  <c r="U46" i="14"/>
  <c r="Q46" i="14"/>
  <c r="K46" i="14" s="1"/>
  <c r="T46" i="14" s="1"/>
  <c r="P46" i="14"/>
  <c r="R46" i="14" s="1"/>
  <c r="O46" i="14"/>
  <c r="S46" i="14" s="1"/>
  <c r="AA45" i="14"/>
  <c r="AB45" i="14" s="1"/>
  <c r="Y45" i="14"/>
  <c r="W45" i="14"/>
  <c r="V45" i="14"/>
  <c r="U45" i="14"/>
  <c r="Q45" i="14"/>
  <c r="K45" i="14" s="1"/>
  <c r="T45" i="14" s="1"/>
  <c r="O45" i="14"/>
  <c r="S45" i="14" s="1"/>
  <c r="M44" i="14"/>
  <c r="V43" i="14"/>
  <c r="U43" i="14"/>
  <c r="Q43" i="14"/>
  <c r="O43" i="14"/>
  <c r="P43" i="14" s="1"/>
  <c r="R43" i="14" s="1"/>
  <c r="K43" i="14"/>
  <c r="T43" i="14" s="1"/>
  <c r="Y42" i="14"/>
  <c r="V42" i="14"/>
  <c r="U42" i="14"/>
  <c r="W42" i="14" s="1"/>
  <c r="Q42" i="14"/>
  <c r="O42" i="14"/>
  <c r="P42" i="14" s="1"/>
  <c r="R42" i="14" s="1"/>
  <c r="Z42" i="14" s="1"/>
  <c r="M41" i="14"/>
  <c r="Y40" i="14"/>
  <c r="W40" i="14"/>
  <c r="V40" i="14"/>
  <c r="U40" i="14"/>
  <c r="Q40" i="14"/>
  <c r="O40" i="14"/>
  <c r="P40" i="14" s="1"/>
  <c r="R40" i="14" s="1"/>
  <c r="Z40" i="14" s="1"/>
  <c r="K40" i="14"/>
  <c r="T40" i="14" s="1"/>
  <c r="M39" i="14"/>
  <c r="AA38" i="14"/>
  <c r="AB38" i="14" s="1"/>
  <c r="Y38" i="14"/>
  <c r="W38" i="14"/>
  <c r="V38" i="14"/>
  <c r="U38" i="14"/>
  <c r="Q38" i="14"/>
  <c r="K38" i="14" s="1"/>
  <c r="T38" i="14" s="1"/>
  <c r="O38" i="14"/>
  <c r="P38" i="14" s="1"/>
  <c r="R38" i="14" s="1"/>
  <c r="Z38" i="14" s="1"/>
  <c r="M37" i="14"/>
  <c r="Y36" i="14"/>
  <c r="V36" i="14"/>
  <c r="U36" i="14"/>
  <c r="W36" i="14" s="1"/>
  <c r="Q36" i="14"/>
  <c r="AA36" i="14" s="1"/>
  <c r="AB36" i="14" s="1"/>
  <c r="P36" i="14"/>
  <c r="R36" i="14" s="1"/>
  <c r="Z36" i="14" s="1"/>
  <c r="O36" i="14"/>
  <c r="S36" i="14" s="1"/>
  <c r="X36" i="14" s="1"/>
  <c r="X37" i="14" s="1"/>
  <c r="M35" i="14"/>
  <c r="Y34" i="14"/>
  <c r="V34" i="14"/>
  <c r="U34" i="14"/>
  <c r="W34" i="14" s="1"/>
  <c r="Q34" i="14"/>
  <c r="O34" i="14"/>
  <c r="P34" i="14" s="1"/>
  <c r="R34" i="14" s="1"/>
  <c r="Z34" i="14" s="1"/>
  <c r="M33" i="14"/>
  <c r="Y32" i="14"/>
  <c r="V32" i="14"/>
  <c r="U32" i="14"/>
  <c r="W32" i="14" s="1"/>
  <c r="Q32" i="14"/>
  <c r="K32" i="14" s="1"/>
  <c r="T32" i="14" s="1"/>
  <c r="O32" i="14"/>
  <c r="P32" i="14" s="1"/>
  <c r="R32" i="14" s="1"/>
  <c r="Z32" i="14" s="1"/>
  <c r="M31" i="14"/>
  <c r="AA30" i="14"/>
  <c r="AB30" i="14" s="1"/>
  <c r="Y30" i="14"/>
  <c r="W30" i="14"/>
  <c r="V30" i="14"/>
  <c r="U30" i="14"/>
  <c r="S30" i="14"/>
  <c r="X30" i="14" s="1"/>
  <c r="X31" i="14" s="1"/>
  <c r="Q30" i="14"/>
  <c r="K30" i="14" s="1"/>
  <c r="T30" i="14" s="1"/>
  <c r="O30" i="14"/>
  <c r="P30" i="14" s="1"/>
  <c r="R30" i="14" s="1"/>
  <c r="Z30" i="14" s="1"/>
  <c r="M29" i="14"/>
  <c r="Y28" i="14"/>
  <c r="V28" i="14"/>
  <c r="U28" i="14"/>
  <c r="W28" i="14" s="1"/>
  <c r="Q28" i="14"/>
  <c r="AA28" i="14" s="1"/>
  <c r="AB28" i="14" s="1"/>
  <c r="P28" i="14"/>
  <c r="R28" i="14" s="1"/>
  <c r="Z28" i="14" s="1"/>
  <c r="O28" i="14"/>
  <c r="S28" i="14" s="1"/>
  <c r="M27" i="14"/>
  <c r="V26" i="14"/>
  <c r="U26" i="14"/>
  <c r="W25" i="14" s="1"/>
  <c r="S26" i="14"/>
  <c r="Q26" i="14"/>
  <c r="O26" i="14"/>
  <c r="P26" i="14" s="1"/>
  <c r="R26" i="14" s="1"/>
  <c r="Y25" i="14"/>
  <c r="V25" i="14"/>
  <c r="U25" i="14"/>
  <c r="Q25" i="14"/>
  <c r="O25" i="14"/>
  <c r="P25" i="14" s="1"/>
  <c r="R25" i="14" s="1"/>
  <c r="K25" i="14"/>
  <c r="T25" i="14" s="1"/>
  <c r="M24" i="14"/>
  <c r="V23" i="14"/>
  <c r="U23" i="14"/>
  <c r="Q23" i="14"/>
  <c r="K23" i="14" s="1"/>
  <c r="T23" i="14" s="1"/>
  <c r="P23" i="14"/>
  <c r="R23" i="14" s="1"/>
  <c r="O23" i="14"/>
  <c r="S23" i="14" s="1"/>
  <c r="V22" i="14"/>
  <c r="U22" i="14"/>
  <c r="Q22" i="14"/>
  <c r="O22" i="14"/>
  <c r="P22" i="14" s="1"/>
  <c r="R22" i="14" s="1"/>
  <c r="V21" i="14"/>
  <c r="U21" i="14"/>
  <c r="Q21" i="14"/>
  <c r="O21" i="14"/>
  <c r="P21" i="14" s="1"/>
  <c r="R21" i="14" s="1"/>
  <c r="Y20" i="14"/>
  <c r="V20" i="14"/>
  <c r="U20" i="14"/>
  <c r="Q20" i="14"/>
  <c r="O20" i="14"/>
  <c r="P20" i="14" s="1"/>
  <c r="R20" i="14" s="1"/>
  <c r="Z20" i="14" s="1"/>
  <c r="K20" i="14"/>
  <c r="T20" i="14" s="1"/>
  <c r="M19" i="14"/>
  <c r="V18" i="14"/>
  <c r="U18" i="14"/>
  <c r="Q18" i="14"/>
  <c r="K18" i="14" s="1"/>
  <c r="T18" i="14" s="1"/>
  <c r="P18" i="14"/>
  <c r="R18" i="14" s="1"/>
  <c r="O18" i="14"/>
  <c r="S18" i="14" s="1"/>
  <c r="V17" i="14"/>
  <c r="U17" i="14"/>
  <c r="Q17" i="14"/>
  <c r="O17" i="14"/>
  <c r="P17" i="14" s="1"/>
  <c r="R17" i="14" s="1"/>
  <c r="K17" i="14"/>
  <c r="T17" i="14" s="1"/>
  <c r="Y16" i="14"/>
  <c r="V16" i="14"/>
  <c r="U16" i="14"/>
  <c r="Q16" i="14"/>
  <c r="O16" i="14"/>
  <c r="P16" i="14" s="1"/>
  <c r="R16" i="14" s="1"/>
  <c r="Z16" i="14" s="1"/>
  <c r="M15" i="14"/>
  <c r="Y45" i="13"/>
  <c r="Q38" i="13"/>
  <c r="AB22" i="4"/>
  <c r="L27" i="4"/>
  <c r="AA32" i="14" l="1"/>
  <c r="AB32" i="14" s="1"/>
  <c r="X28" i="14"/>
  <c r="X29" i="14" s="1"/>
  <c r="K26" i="14"/>
  <c r="T26" i="14" s="1"/>
  <c r="AA25" i="14"/>
  <c r="AB25" i="14" s="1"/>
  <c r="K22" i="14"/>
  <c r="T22" i="14" s="1"/>
  <c r="W20" i="14"/>
  <c r="W48" i="14" s="1"/>
  <c r="K21" i="14"/>
  <c r="T21" i="14" s="1"/>
  <c r="R48" i="14"/>
  <c r="W16" i="14"/>
  <c r="Z25" i="14"/>
  <c r="X45" i="14"/>
  <c r="X47" i="14" s="1"/>
  <c r="S38" i="14"/>
  <c r="AA20" i="14"/>
  <c r="AB20" i="14" s="1"/>
  <c r="S25" i="14"/>
  <c r="X25" i="14" s="1"/>
  <c r="X26" i="14" s="1"/>
  <c r="S32" i="14"/>
  <c r="X32" i="14" s="1"/>
  <c r="X33" i="14" s="1"/>
  <c r="K34" i="14"/>
  <c r="T34" i="14" s="1"/>
  <c r="X38" i="14"/>
  <c r="X39" i="14" s="1"/>
  <c r="S40" i="14"/>
  <c r="X40" i="14" s="1"/>
  <c r="X41" i="14" s="1"/>
  <c r="AA40" i="14"/>
  <c r="AB40" i="14" s="1"/>
  <c r="K42" i="14"/>
  <c r="T42" i="14" s="1"/>
  <c r="S43" i="14"/>
  <c r="P45" i="14"/>
  <c r="R45" i="14" s="1"/>
  <c r="Z45" i="14" s="1"/>
  <c r="AA16" i="14"/>
  <c r="K28" i="14"/>
  <c r="T28" i="14" s="1"/>
  <c r="S34" i="14"/>
  <c r="X34" i="14" s="1"/>
  <c r="X35" i="14" s="1"/>
  <c r="AA34" i="14"/>
  <c r="AB34" i="14" s="1"/>
  <c r="K36" i="14"/>
  <c r="T36" i="14" s="1"/>
  <c r="S42" i="14"/>
  <c r="X42" i="14" s="1"/>
  <c r="X43" i="14" s="1"/>
  <c r="AA42" i="14"/>
  <c r="AB42" i="14" s="1"/>
  <c r="S21" i="14"/>
  <c r="K16" i="14"/>
  <c r="T16" i="14" s="1"/>
  <c r="S17" i="14"/>
  <c r="S20" i="14"/>
  <c r="X20" i="14" s="1"/>
  <c r="X21" i="14" s="1"/>
  <c r="S16" i="14"/>
  <c r="S22" i="14"/>
  <c r="X16" i="14"/>
  <c r="X17" i="14" s="1"/>
  <c r="X48" i="14" l="1"/>
  <c r="T48" i="14"/>
  <c r="AB16" i="14"/>
  <c r="Q48" i="14"/>
  <c r="G50" i="14" l="1"/>
  <c r="G48" i="14"/>
  <c r="W23" i="4" l="1"/>
  <c r="V23" i="4"/>
  <c r="T23" i="4"/>
  <c r="R23" i="4"/>
  <c r="P23" i="4"/>
  <c r="Q23" i="4" s="1"/>
  <c r="S23" i="4" s="1"/>
  <c r="H21" i="1" l="1"/>
  <c r="L48" i="13"/>
  <c r="V46" i="13"/>
  <c r="U46" i="13"/>
  <c r="Q46" i="13"/>
  <c r="P46" i="13"/>
  <c r="R46" i="13" s="1"/>
  <c r="O46" i="13"/>
  <c r="S46" i="13" s="1"/>
  <c r="V45" i="13"/>
  <c r="U45" i="13"/>
  <c r="W45" i="13" s="1"/>
  <c r="Q45" i="13"/>
  <c r="O45" i="13"/>
  <c r="S45" i="13" s="1"/>
  <c r="M44" i="13"/>
  <c r="V43" i="13"/>
  <c r="U43" i="13"/>
  <c r="S43" i="13"/>
  <c r="Q43" i="13"/>
  <c r="O43" i="13"/>
  <c r="P43" i="13" s="1"/>
  <c r="R43" i="13" s="1"/>
  <c r="Y42" i="13"/>
  <c r="V42" i="13"/>
  <c r="U42" i="13"/>
  <c r="W42" i="13" s="1"/>
  <c r="Q42" i="13"/>
  <c r="O42" i="13"/>
  <c r="P42" i="13" s="1"/>
  <c r="R42" i="13" s="1"/>
  <c r="M41" i="13"/>
  <c r="Y40" i="13"/>
  <c r="V40" i="13"/>
  <c r="U40" i="13"/>
  <c r="W40" i="13" s="1"/>
  <c r="Q40" i="13"/>
  <c r="O40" i="13"/>
  <c r="P40" i="13" s="1"/>
  <c r="R40" i="13" s="1"/>
  <c r="Z40" i="13" s="1"/>
  <c r="M39" i="13"/>
  <c r="Y38" i="13"/>
  <c r="V38" i="13"/>
  <c r="K38" i="13" s="1"/>
  <c r="T38" i="13" s="1"/>
  <c r="U38" i="13"/>
  <c r="W38" i="13" s="1"/>
  <c r="S38" i="13"/>
  <c r="O38" i="13"/>
  <c r="P38" i="13" s="1"/>
  <c r="R38" i="13" s="1"/>
  <c r="Z38" i="13" s="1"/>
  <c r="M37" i="13"/>
  <c r="Y36" i="13"/>
  <c r="V36" i="13"/>
  <c r="U36" i="13"/>
  <c r="W36" i="13" s="1"/>
  <c r="Q36" i="13"/>
  <c r="AA36" i="13" s="1"/>
  <c r="AB36" i="13" s="1"/>
  <c r="P36" i="13"/>
  <c r="R36" i="13" s="1"/>
  <c r="Z36" i="13" s="1"/>
  <c r="O36" i="13"/>
  <c r="S36" i="13" s="1"/>
  <c r="M35" i="13"/>
  <c r="Y34" i="13"/>
  <c r="V34" i="13"/>
  <c r="U34" i="13"/>
  <c r="W34" i="13" s="1"/>
  <c r="Q34" i="13"/>
  <c r="P34" i="13"/>
  <c r="R34" i="13" s="1"/>
  <c r="Z34" i="13" s="1"/>
  <c r="O34" i="13"/>
  <c r="S34" i="13" s="1"/>
  <c r="M33" i="13"/>
  <c r="Y32" i="13"/>
  <c r="V32" i="13"/>
  <c r="U32" i="13"/>
  <c r="W32" i="13" s="1"/>
  <c r="Q32" i="13"/>
  <c r="O32" i="13"/>
  <c r="P32" i="13" s="1"/>
  <c r="R32" i="13" s="1"/>
  <c r="Z32" i="13" s="1"/>
  <c r="K32" i="13"/>
  <c r="T32" i="13" s="1"/>
  <c r="M31" i="13"/>
  <c r="Y30" i="13"/>
  <c r="V30" i="13"/>
  <c r="K30" i="13" s="1"/>
  <c r="T30" i="13" s="1"/>
  <c r="U30" i="13"/>
  <c r="W30" i="13" s="1"/>
  <c r="Q30" i="13"/>
  <c r="AA30" i="13" s="1"/>
  <c r="O30" i="13"/>
  <c r="S30" i="13" s="1"/>
  <c r="M29" i="13"/>
  <c r="Y28" i="13"/>
  <c r="V28" i="13"/>
  <c r="U28" i="13"/>
  <c r="W28" i="13" s="1"/>
  <c r="Q28" i="13"/>
  <c r="K28" i="13" s="1"/>
  <c r="T28" i="13" s="1"/>
  <c r="P28" i="13"/>
  <c r="O28" i="13"/>
  <c r="S28" i="13" s="1"/>
  <c r="M27" i="13"/>
  <c r="V26" i="13"/>
  <c r="U26" i="13"/>
  <c r="Q26" i="13"/>
  <c r="K26" i="13" s="1"/>
  <c r="T26" i="13" s="1"/>
  <c r="O26" i="13"/>
  <c r="P26" i="13" s="1"/>
  <c r="R26" i="13" s="1"/>
  <c r="Y25" i="13"/>
  <c r="V25" i="13"/>
  <c r="U25" i="13"/>
  <c r="Q25" i="13"/>
  <c r="K25" i="13" s="1"/>
  <c r="T25" i="13" s="1"/>
  <c r="O25" i="13"/>
  <c r="P25" i="13" s="1"/>
  <c r="R25" i="13" s="1"/>
  <c r="M24" i="13"/>
  <c r="V23" i="13"/>
  <c r="U23" i="13"/>
  <c r="S23" i="13"/>
  <c r="R23" i="13"/>
  <c r="Q23" i="13"/>
  <c r="P23" i="13"/>
  <c r="O23" i="13"/>
  <c r="V22" i="13"/>
  <c r="U22" i="13"/>
  <c r="S22" i="13"/>
  <c r="R22" i="13"/>
  <c r="Q22" i="13"/>
  <c r="K22" i="13" s="1"/>
  <c r="T22" i="13" s="1"/>
  <c r="P22" i="13"/>
  <c r="O22" i="13"/>
  <c r="V21" i="13"/>
  <c r="U21" i="13"/>
  <c r="Q21" i="13"/>
  <c r="K21" i="13" s="1"/>
  <c r="T21" i="13" s="1"/>
  <c r="O21" i="13"/>
  <c r="P21" i="13" s="1"/>
  <c r="R21" i="13" s="1"/>
  <c r="Y20" i="13"/>
  <c r="V20" i="13"/>
  <c r="U20" i="13"/>
  <c r="Q20" i="13"/>
  <c r="P20" i="13"/>
  <c r="R20" i="13" s="1"/>
  <c r="O20" i="13"/>
  <c r="S20" i="13" s="1"/>
  <c r="K20" i="13"/>
  <c r="T20" i="13" s="1"/>
  <c r="M19" i="13"/>
  <c r="V18" i="13"/>
  <c r="U18" i="13"/>
  <c r="Q18" i="13"/>
  <c r="K18" i="13" s="1"/>
  <c r="T18" i="13" s="1"/>
  <c r="P18" i="13"/>
  <c r="R18" i="13" s="1"/>
  <c r="O18" i="13"/>
  <c r="S18" i="13" s="1"/>
  <c r="V17" i="13"/>
  <c r="U17" i="13"/>
  <c r="Q17" i="13"/>
  <c r="O17" i="13"/>
  <c r="P17" i="13" s="1"/>
  <c r="R17" i="13" s="1"/>
  <c r="K17" i="13"/>
  <c r="T17" i="13" s="1"/>
  <c r="Y16" i="13"/>
  <c r="V16" i="13"/>
  <c r="U16" i="13"/>
  <c r="Q16" i="13"/>
  <c r="P16" i="13"/>
  <c r="R16" i="13" s="1"/>
  <c r="O16" i="13"/>
  <c r="S16" i="13" s="1"/>
  <c r="M15" i="13"/>
  <c r="Z25" i="4"/>
  <c r="W25" i="4"/>
  <c r="V25" i="4"/>
  <c r="X25" i="4" s="1"/>
  <c r="R25" i="4"/>
  <c r="P25" i="4"/>
  <c r="T25" i="4" s="1"/>
  <c r="M24" i="4"/>
  <c r="H20" i="1"/>
  <c r="V16" i="4"/>
  <c r="Z16" i="4"/>
  <c r="M15" i="4"/>
  <c r="AA42" i="13" l="1"/>
  <c r="X45" i="13"/>
  <c r="X47" i="13" s="1"/>
  <c r="K40" i="13"/>
  <c r="K43" i="13"/>
  <c r="T43" i="13" s="1"/>
  <c r="K46" i="13"/>
  <c r="T46" i="13" s="1"/>
  <c r="K45" i="13"/>
  <c r="T45" i="13" s="1"/>
  <c r="AA45" i="13"/>
  <c r="Z42" i="13"/>
  <c r="AB42" i="13"/>
  <c r="K23" i="13"/>
  <c r="T23" i="13" s="1"/>
  <c r="W20" i="13"/>
  <c r="Y25" i="4"/>
  <c r="Y26" i="4" s="1"/>
  <c r="AB25" i="4"/>
  <c r="AA38" i="13"/>
  <c r="AB38" i="13" s="1"/>
  <c r="R48" i="13"/>
  <c r="X38" i="13"/>
  <c r="X39" i="13" s="1"/>
  <c r="X36" i="13"/>
  <c r="X37" i="13" s="1"/>
  <c r="X30" i="13"/>
  <c r="X31" i="13" s="1"/>
  <c r="AA28" i="13"/>
  <c r="AB28" i="13" s="1"/>
  <c r="X28" i="13"/>
  <c r="X29" i="13" s="1"/>
  <c r="Z25" i="13"/>
  <c r="W25" i="13"/>
  <c r="W16" i="13"/>
  <c r="X25" i="13"/>
  <c r="X26" i="13" s="1"/>
  <c r="X34" i="13"/>
  <c r="X35" i="13" s="1"/>
  <c r="Z16" i="13"/>
  <c r="Z20" i="13"/>
  <c r="X32" i="13"/>
  <c r="X33" i="13" s="1"/>
  <c r="X42" i="13"/>
  <c r="X43" i="13" s="1"/>
  <c r="S21" i="13"/>
  <c r="X20" i="13" s="1"/>
  <c r="X21" i="13" s="1"/>
  <c r="S26" i="13"/>
  <c r="K16" i="13"/>
  <c r="T16" i="13" s="1"/>
  <c r="S17" i="13"/>
  <c r="X16" i="13" s="1"/>
  <c r="X17" i="13" s="1"/>
  <c r="AA20" i="13"/>
  <c r="AB20" i="13" s="1"/>
  <c r="S25" i="13"/>
  <c r="AA25" i="13"/>
  <c r="AB25" i="13" s="1"/>
  <c r="P30" i="13"/>
  <c r="R30" i="13" s="1"/>
  <c r="Z30" i="13" s="1"/>
  <c r="S32" i="13"/>
  <c r="AA32" i="13"/>
  <c r="AB32" i="13" s="1"/>
  <c r="K34" i="13"/>
  <c r="T34" i="13" s="1"/>
  <c r="S40" i="13"/>
  <c r="X40" i="13" s="1"/>
  <c r="X41" i="13" s="1"/>
  <c r="AA40" i="13"/>
  <c r="AB40" i="13" s="1"/>
  <c r="K42" i="13"/>
  <c r="T42" i="13" s="1"/>
  <c r="P45" i="13"/>
  <c r="R45" i="13" s="1"/>
  <c r="Z45" i="13" s="1"/>
  <c r="AA16" i="13"/>
  <c r="R28" i="13"/>
  <c r="Z28" i="13" s="1"/>
  <c r="AA34" i="13"/>
  <c r="AB34" i="13" s="1"/>
  <c r="K36" i="13"/>
  <c r="T36" i="13" s="1"/>
  <c r="T40" i="13"/>
  <c r="S42" i="13"/>
  <c r="Q25" i="4"/>
  <c r="S25" i="4" s="1"/>
  <c r="AA25" i="4" s="1"/>
  <c r="K25" i="4"/>
  <c r="U25" i="4" s="1"/>
  <c r="G61" i="4"/>
  <c r="X48" i="13" l="1"/>
  <c r="Q48" i="13"/>
  <c r="AB45" i="13"/>
  <c r="W48" i="13"/>
  <c r="AB30" i="13"/>
  <c r="AB16" i="13"/>
  <c r="T48" i="13"/>
  <c r="L33" i="2"/>
  <c r="M24" i="2"/>
  <c r="G50" i="13" l="1"/>
  <c r="G48" i="13"/>
  <c r="Y27" i="2"/>
  <c r="V27" i="2"/>
  <c r="Q31" i="2" l="1"/>
  <c r="Q29" i="2"/>
  <c r="Q27" i="2"/>
  <c r="Q25" i="2"/>
  <c r="R22" i="4"/>
  <c r="R20" i="4"/>
  <c r="R19" i="4"/>
  <c r="R17" i="4"/>
  <c r="R16" i="4"/>
  <c r="S27" i="4" l="1"/>
  <c r="I21" i="1"/>
  <c r="AA27" i="2"/>
  <c r="Y31" i="2" l="1"/>
  <c r="V31" i="2"/>
  <c r="K31" i="2" s="1"/>
  <c r="U31" i="2"/>
  <c r="W31" i="2" s="1"/>
  <c r="O31" i="2"/>
  <c r="P31" i="2" s="1"/>
  <c r="R31" i="2" s="1"/>
  <c r="Y29" i="2"/>
  <c r="V29" i="2"/>
  <c r="K29" i="2" s="1"/>
  <c r="T29" i="2" s="1"/>
  <c r="U29" i="2"/>
  <c r="W29" i="2" s="1"/>
  <c r="O29" i="2"/>
  <c r="P29" i="2" s="1"/>
  <c r="R29" i="2" s="1"/>
  <c r="U27" i="2"/>
  <c r="W27" i="2" s="1"/>
  <c r="O27" i="2"/>
  <c r="P27" i="2" s="1"/>
  <c r="Y25" i="2"/>
  <c r="V25" i="2"/>
  <c r="K25" i="2" s="1"/>
  <c r="T25" i="2" s="1"/>
  <c r="U25" i="2"/>
  <c r="W25" i="2" s="1"/>
  <c r="AA25" i="2"/>
  <c r="O25" i="2"/>
  <c r="P25" i="2" s="1"/>
  <c r="R25" i="2" s="1"/>
  <c r="Y23" i="2"/>
  <c r="Z22" i="4"/>
  <c r="Z19" i="4"/>
  <c r="W16" i="4"/>
  <c r="K16" i="4" s="1"/>
  <c r="W20" i="4"/>
  <c r="V20" i="4"/>
  <c r="P20" i="4"/>
  <c r="Q20" i="4" s="1"/>
  <c r="S20" i="4" s="1"/>
  <c r="R27" i="2" l="1"/>
  <c r="K20" i="4"/>
  <c r="U20" i="4" s="1"/>
  <c r="AB25" i="2"/>
  <c r="S31" i="2"/>
  <c r="X31" i="2" s="1"/>
  <c r="X32" i="2" s="1"/>
  <c r="S29" i="2"/>
  <c r="X29" i="2" s="1"/>
  <c r="X30" i="2" s="1"/>
  <c r="S27" i="2"/>
  <c r="X27" i="2" s="1"/>
  <c r="X28" i="2" s="1"/>
  <c r="Z25" i="2"/>
  <c r="S25" i="2"/>
  <c r="X25" i="2" s="1"/>
  <c r="X26" i="2" s="1"/>
  <c r="T20" i="4"/>
  <c r="M18" i="4" l="1"/>
  <c r="M22" i="2" l="1"/>
  <c r="M28" i="2"/>
  <c r="M30" i="2"/>
  <c r="M21" i="4" l="1"/>
  <c r="P17" i="4" l="1"/>
  <c r="P16" i="4"/>
  <c r="Q16" i="4" s="1"/>
  <c r="S16" i="4" s="1"/>
  <c r="O23" i="2"/>
  <c r="V23" i="2"/>
  <c r="AB27" i="2"/>
  <c r="Z29" i="2"/>
  <c r="AA29" i="2"/>
  <c r="AB29" i="2" s="1"/>
  <c r="Z31" i="2"/>
  <c r="AA31" i="2"/>
  <c r="AB31" i="2" s="1"/>
  <c r="P23" i="2" l="1"/>
  <c r="S23" i="2"/>
  <c r="Z27" i="2"/>
  <c r="I20" i="1" l="1"/>
  <c r="H24" i="1"/>
  <c r="I24" i="1" s="1"/>
  <c r="W19" i="4" l="1"/>
  <c r="K19" i="4" s="1"/>
  <c r="W17" i="4" l="1"/>
  <c r="K17" i="4" s="1"/>
  <c r="V17" i="4"/>
  <c r="X16" i="4" s="1"/>
  <c r="AB19" i="4"/>
  <c r="V19" i="4"/>
  <c r="X19" i="4" s="1"/>
  <c r="W22" i="4"/>
  <c r="K22" i="4" s="1"/>
  <c r="V22" i="4"/>
  <c r="K23" i="4"/>
  <c r="U23" i="4" s="1"/>
  <c r="P22" i="4"/>
  <c r="Q22" i="4" s="1"/>
  <c r="S22" i="4" s="1"/>
  <c r="AA22" i="4" s="1"/>
  <c r="P19" i="4"/>
  <c r="Q17" i="4"/>
  <c r="T16" i="4"/>
  <c r="W27" i="4" l="1"/>
  <c r="X22" i="4"/>
  <c r="AC22" i="4"/>
  <c r="S17" i="4"/>
  <c r="AA16" i="4" s="1"/>
  <c r="U22" i="4"/>
  <c r="U17" i="4"/>
  <c r="U19" i="4"/>
  <c r="T31" i="2"/>
  <c r="K27" i="2"/>
  <c r="T27" i="2" s="1"/>
  <c r="T22" i="4"/>
  <c r="Y22" i="4" s="1"/>
  <c r="Y23" i="4" s="1"/>
  <c r="T19" i="4"/>
  <c r="Q19" i="4"/>
  <c r="S19" i="4" s="1"/>
  <c r="AA19" i="4" s="1"/>
  <c r="T17" i="4"/>
  <c r="Y16" i="4" s="1"/>
  <c r="Y17" i="4" s="1"/>
  <c r="Y19" i="4" l="1"/>
  <c r="Y20" i="4" s="1"/>
  <c r="Y27" i="4" s="1"/>
  <c r="AC19" i="4"/>
  <c r="G27" i="4" l="1"/>
  <c r="U16" i="4"/>
  <c r="U27" i="4" s="1"/>
  <c r="AB16" i="4"/>
  <c r="AC16" i="4" s="1"/>
  <c r="U23" i="2" l="1"/>
  <c r="W23" i="2" s="1"/>
  <c r="V33" i="2" s="1"/>
  <c r="R23" i="2"/>
  <c r="Z23" i="2" s="1"/>
  <c r="Q23" i="2"/>
  <c r="R33" i="2" s="1"/>
  <c r="X23" i="2" l="1"/>
  <c r="X24" i="2" s="1"/>
  <c r="X33" i="2" s="1"/>
  <c r="K23" i="2"/>
  <c r="T23" i="2" s="1"/>
  <c r="T33" i="2" s="1"/>
  <c r="AA23" i="2"/>
  <c r="G33" i="2" l="1"/>
  <c r="Q33" i="2"/>
  <c r="AB23" i="2"/>
  <c r="G35" i="2" l="1"/>
  <c r="R27" i="4"/>
  <c r="AC25" i="4"/>
  <c r="G29" i="4" l="1"/>
</calcChain>
</file>

<file path=xl/comments1.xml><?xml version="1.0" encoding="utf-8"?>
<comments xmlns="http://schemas.openxmlformats.org/spreadsheetml/2006/main">
  <authors>
    <author>raczka</author>
  </authors>
  <commentList>
    <comment ref="P15" authorId="0" shapeId="0">
      <text>
        <r>
          <rPr>
            <b/>
            <sz val="14"/>
            <color rgb="FF000000"/>
            <rFont val="Tahoma"/>
            <family val="2"/>
          </rPr>
          <t>Z0 :</t>
        </r>
        <r>
          <rPr>
            <sz val="12"/>
            <color rgb="FF000000"/>
            <rFont val="Tahoma"/>
            <family val="2"/>
          </rPr>
          <t xml:space="preserve">
</t>
        </r>
        <r>
          <rPr>
            <sz val="11"/>
            <color rgb="FF000000"/>
            <rFont val="Tahoma"/>
            <family val="2"/>
          </rPr>
          <t>On affecte le poids pour la compétence intermédiaire et cela ligne par ligne.</t>
        </r>
      </text>
    </comment>
    <comment ref="Q15" authorId="0" shapeId="0">
      <text>
        <r>
          <rPr>
            <b/>
            <sz val="14"/>
            <color indexed="81"/>
            <rFont val="Tahoma"/>
            <family val="2"/>
          </rPr>
          <t xml:space="preserve">Z2 </t>
        </r>
        <r>
          <rPr>
            <sz val="9"/>
            <color indexed="81"/>
            <rFont val="Tahoma"/>
            <family val="2"/>
          </rPr>
          <t xml:space="preserve">
</t>
        </r>
        <r>
          <rPr>
            <sz val="11"/>
            <color indexed="81"/>
            <rFont val="Tahoma"/>
            <family val="2"/>
          </rPr>
          <t>Valeur en points de l'évaluation proposée en fonction du poids de ce même critère et ramené sur 20.</t>
        </r>
        <r>
          <rPr>
            <sz val="12"/>
            <color indexed="81"/>
            <rFont val="Tahoma"/>
            <family val="2"/>
          </rPr>
          <t xml:space="preserve">
</t>
        </r>
        <r>
          <rPr>
            <b/>
            <u/>
            <sz val="11"/>
            <color indexed="81"/>
            <rFont val="Tahoma"/>
            <family val="2"/>
          </rPr>
          <t>Exemple :</t>
        </r>
        <r>
          <rPr>
            <sz val="12"/>
            <color indexed="81"/>
            <rFont val="Tahoma"/>
            <family val="2"/>
          </rPr>
          <t xml:space="preserve">
</t>
        </r>
        <r>
          <rPr>
            <sz val="11"/>
            <color indexed="81"/>
            <rFont val="Tahoma"/>
            <family val="2"/>
          </rPr>
          <t>Si le critère est validé à 2
(0,66 x 25%) x 20 = 3.33 
Ce résultat sera ensuite reconsidéré en fonction du poids de</t>
        </r>
        <r>
          <rPr>
            <b/>
            <u/>
            <sz val="11"/>
            <color indexed="81"/>
            <rFont val="Tahoma"/>
            <family val="2"/>
          </rPr>
          <t xml:space="preserve"> la compétence terminale</t>
        </r>
        <r>
          <rPr>
            <sz val="11"/>
            <color indexed="81"/>
            <rFont val="Tahoma"/>
            <family val="2"/>
          </rPr>
          <t>, ici dans le cas présent 30%.</t>
        </r>
      </text>
    </comment>
    <comment ref="R15" authorId="0" shapeId="0">
      <text>
        <r>
          <rPr>
            <b/>
            <sz val="14"/>
            <color indexed="81"/>
            <rFont val="Tahoma"/>
            <family val="2"/>
          </rPr>
          <t>Z3 :</t>
        </r>
        <r>
          <rPr>
            <b/>
            <sz val="9"/>
            <color indexed="81"/>
            <rFont val="Tahoma"/>
            <family val="2"/>
          </rPr>
          <t xml:space="preserve">
</t>
        </r>
        <r>
          <rPr>
            <sz val="11"/>
            <color indexed="81"/>
            <rFont val="Tahoma"/>
            <family val="2"/>
          </rPr>
          <t xml:space="preserve">Ligne qui contrôle l'éventualitée d'une double saisie, une ligne en lien avec la colonne afin d'indiquer le message d'erreur qui apparait en Z1 (Colonne L)
</t>
        </r>
        <r>
          <rPr>
            <u/>
            <sz val="11"/>
            <color indexed="81"/>
            <rFont val="Tahoma"/>
            <family val="2"/>
          </rPr>
          <t xml:space="preserve">Donc, si en Z3 apparait </t>
        </r>
        <r>
          <rPr>
            <sz val="11"/>
            <color indexed="81"/>
            <rFont val="Tahoma"/>
            <family val="2"/>
          </rPr>
          <t xml:space="preserve">:
0 = Le critère non pris en compte, indiquer NON dans la colonne G.
1 = Conforme, alors le résultat en Z2 sera pris en compte.
2 ou plus = Erreur, la  valeur en Z2 pas prise en compte. </t>
        </r>
      </text>
    </comment>
    <comment ref="S15" authorId="0" shapeId="0">
      <text>
        <r>
          <rPr>
            <b/>
            <sz val="14"/>
            <color indexed="81"/>
            <rFont val="Tahoma"/>
            <family val="2"/>
          </rPr>
          <t>Z4</t>
        </r>
        <r>
          <rPr>
            <sz val="9"/>
            <color indexed="81"/>
            <rFont val="Tahoma"/>
            <family val="2"/>
          </rPr>
          <t xml:space="preserve">
</t>
        </r>
        <r>
          <rPr>
            <sz val="11"/>
            <color indexed="81"/>
            <rFont val="Tahoma"/>
            <family val="2"/>
          </rPr>
          <t>Cette ligne indique simplement la valeur numérique de l'évaluation, avec 
- Si 0 = valeur 0
- Si 1 = valeur 0,33
- Si 2 = valeur 0,66
- Si 3 = valeur 1
Cette ligne est une ligne de transition de calcul en lien avec la cellule Z12.</t>
        </r>
      </text>
    </comment>
    <comment ref="T15" authorId="0" shapeId="0">
      <text>
        <r>
          <rPr>
            <b/>
            <sz val="14"/>
            <color indexed="81"/>
            <rFont val="Tahoma"/>
            <family val="2"/>
          </rPr>
          <t>Z5</t>
        </r>
        <r>
          <rPr>
            <b/>
            <sz val="9"/>
            <color indexed="81"/>
            <rFont val="Tahoma"/>
            <family val="2"/>
          </rPr>
          <t xml:space="preserve">
</t>
        </r>
        <r>
          <rPr>
            <sz val="11"/>
            <color indexed="81"/>
            <rFont val="Tahoma"/>
            <family val="2"/>
          </rPr>
          <t xml:space="preserve">Dès lors que le critère est sélectionné, cette ligne affiche en décimal le poids de ce même critère.
Z5 est simplement une cellule de transition afin d'être en mesure de connaitre le poids des global critères pris en compte. Un addition qui se retrouve dans la cellule  Z10.
</t>
        </r>
      </text>
    </comment>
    <comment ref="U15" authorId="0" shapeId="0">
      <text>
        <r>
          <rPr>
            <b/>
            <sz val="14"/>
            <color indexed="81"/>
            <rFont val="Tahoma"/>
            <family val="2"/>
          </rPr>
          <t>Z6</t>
        </r>
        <r>
          <rPr>
            <b/>
            <sz val="9"/>
            <color indexed="81"/>
            <rFont val="Tahoma"/>
            <family val="2"/>
          </rPr>
          <t xml:space="preserve">
</t>
        </r>
        <r>
          <rPr>
            <sz val="11"/>
            <color indexed="81"/>
            <rFont val="Tahoma"/>
            <family val="2"/>
          </rPr>
          <t>Ligne importante qui va détecter les erreurs de saisie en indiquant la valeur 1.
Si la valeur 0 est affichée, la saisie est par conséquent valide.</t>
        </r>
        <r>
          <rPr>
            <b/>
            <sz val="9"/>
            <color indexed="81"/>
            <rFont val="Tahoma"/>
            <family val="2"/>
          </rPr>
          <t xml:space="preserve"> </t>
        </r>
        <r>
          <rPr>
            <sz val="9"/>
            <color indexed="81"/>
            <rFont val="Tahoma"/>
            <family val="2"/>
          </rPr>
          <t xml:space="preserve">
</t>
        </r>
      </text>
    </comment>
    <comment ref="V15" authorId="0" shapeId="0">
      <text>
        <r>
          <rPr>
            <b/>
            <sz val="14"/>
            <color indexed="81"/>
            <rFont val="Tahoma"/>
            <family val="2"/>
          </rPr>
          <t>Z7 :</t>
        </r>
        <r>
          <rPr>
            <b/>
            <sz val="9"/>
            <color indexed="81"/>
            <rFont val="Tahoma"/>
            <family val="2"/>
          </rPr>
          <t xml:space="preserve">
</t>
        </r>
        <r>
          <rPr>
            <sz val="11"/>
            <color indexed="81"/>
            <rFont val="Tahoma"/>
            <family val="2"/>
          </rPr>
          <t>Ligne qui permet de contrôler la prise en compte ou pas du critère, selon que l'on indique dans la colonne NON. 
Si critère retenu et saisie conforme = Message VRAI
Si criètre non retenu = Message 0</t>
        </r>
      </text>
    </comment>
    <comment ref="W15" authorId="0" shapeId="0">
      <text>
        <r>
          <rPr>
            <b/>
            <sz val="14"/>
            <color indexed="81"/>
            <rFont val="Tahoma"/>
            <family val="2"/>
          </rPr>
          <t>Z8</t>
        </r>
        <r>
          <rPr>
            <b/>
            <sz val="9"/>
            <color indexed="81"/>
            <rFont val="Tahoma"/>
            <family val="2"/>
          </rPr>
          <t xml:space="preserve">
</t>
        </r>
        <r>
          <rPr>
            <sz val="11"/>
            <color indexed="81"/>
            <rFont val="Tahoma"/>
            <family val="2"/>
          </rPr>
          <t>Si le critère est non retenu et par mégarde l'opérateur renseigne sur ce même critère, alors dans cette ligne le chiffre 1 apparait. 
Si tel est le cas, cela bloque les calculs .</t>
        </r>
        <r>
          <rPr>
            <sz val="9"/>
            <color indexed="81"/>
            <rFont val="Tahoma"/>
            <family val="2"/>
          </rPr>
          <t xml:space="preserve">
</t>
        </r>
      </text>
    </comment>
    <comment ref="X15" authorId="0" shapeId="0">
      <text>
        <r>
          <rPr>
            <b/>
            <sz val="14"/>
            <color indexed="81"/>
            <rFont val="Tahoma"/>
            <family val="2"/>
          </rPr>
          <t>Z9</t>
        </r>
        <r>
          <rPr>
            <b/>
            <sz val="9"/>
            <color indexed="81"/>
            <rFont val="Tahoma"/>
            <family val="2"/>
          </rPr>
          <t xml:space="preserve">
</t>
        </r>
        <r>
          <rPr>
            <sz val="11"/>
            <color indexed="81"/>
            <rFont val="Tahoma"/>
            <family val="2"/>
          </rPr>
          <t>Même fonction que Z8, mais Z9 propose un contrôle complet de la compétence terminale.</t>
        </r>
        <r>
          <rPr>
            <sz val="9"/>
            <color indexed="81"/>
            <rFont val="Tahoma"/>
            <family val="2"/>
          </rPr>
          <t xml:space="preserve">
</t>
        </r>
      </text>
    </comment>
    <comment ref="Y15" authorId="0" shapeId="0">
      <text>
        <r>
          <rPr>
            <b/>
            <sz val="14"/>
            <color indexed="81"/>
            <rFont val="Tahoma"/>
            <family val="2"/>
          </rPr>
          <t>Z10</t>
        </r>
        <r>
          <rPr>
            <b/>
            <sz val="9"/>
            <color indexed="81"/>
            <rFont val="Tahoma"/>
            <family val="2"/>
          </rPr>
          <t xml:space="preserve">
</t>
        </r>
        <r>
          <rPr>
            <sz val="11"/>
            <color indexed="81"/>
            <rFont val="Tahoma"/>
            <family val="2"/>
          </rPr>
          <t xml:space="preserve">Cette cellule fait la somme du poids des critères sélectionnés, depuis la colonne Z5.
</t>
        </r>
        <r>
          <rPr>
            <sz val="9"/>
            <color indexed="81"/>
            <rFont val="Tahoma"/>
            <family val="2"/>
          </rPr>
          <t xml:space="preserve">
</t>
        </r>
      </text>
    </comment>
    <comment ref="Z15" authorId="0" shapeId="0">
      <text>
        <r>
          <rPr>
            <b/>
            <sz val="14"/>
            <color rgb="FF000000"/>
            <rFont val="Tahoma"/>
            <family val="2"/>
          </rPr>
          <t>Z11</t>
        </r>
        <r>
          <rPr>
            <b/>
            <sz val="9"/>
            <color rgb="FF000000"/>
            <rFont val="Tahoma"/>
            <family val="2"/>
          </rPr>
          <t xml:space="preserve">
</t>
        </r>
        <r>
          <rPr>
            <sz val="11"/>
            <color rgb="FF000000"/>
            <rFont val="Tahoma"/>
            <family val="2"/>
          </rPr>
          <t xml:space="preserve">Rappel du poids de la compétence terminale.
</t>
        </r>
        <r>
          <rPr>
            <sz val="11"/>
            <color rgb="FF000000"/>
            <rFont val="Tahoma"/>
            <family val="2"/>
          </rPr>
          <t xml:space="preserve">
</t>
        </r>
        <r>
          <rPr>
            <sz val="9"/>
            <color rgb="FF000000"/>
            <rFont val="Tahoma"/>
            <family val="2"/>
          </rPr>
          <t xml:space="preserve">
</t>
        </r>
      </text>
    </comment>
    <comment ref="AA15" authorId="0" shapeId="0">
      <text>
        <r>
          <rPr>
            <b/>
            <sz val="14"/>
            <color indexed="81"/>
            <rFont val="Tahoma"/>
            <family val="2"/>
          </rPr>
          <t>Z12</t>
        </r>
        <r>
          <rPr>
            <b/>
            <sz val="9"/>
            <color indexed="81"/>
            <rFont val="Tahoma"/>
            <family val="2"/>
          </rPr>
          <t xml:space="preserve">
</t>
        </r>
        <r>
          <rPr>
            <sz val="11"/>
            <color indexed="81"/>
            <rFont val="Tahoma"/>
            <family val="2"/>
          </rPr>
          <t xml:space="preserve">Cellule qui additionne les valeurs en points affichés dans la colonne Z4. 
</t>
        </r>
        <r>
          <rPr>
            <sz val="9"/>
            <color indexed="81"/>
            <rFont val="Tahoma"/>
            <family val="2"/>
          </rPr>
          <t xml:space="preserve">
</t>
        </r>
      </text>
    </comment>
    <comment ref="AB15" authorId="0" shapeId="0">
      <text>
        <r>
          <rPr>
            <b/>
            <sz val="14"/>
            <color indexed="81"/>
            <rFont val="Tahoma"/>
            <family val="2"/>
          </rPr>
          <t>Z13</t>
        </r>
        <r>
          <rPr>
            <b/>
            <sz val="9"/>
            <color indexed="81"/>
            <rFont val="Tahoma"/>
            <family val="2"/>
          </rPr>
          <t xml:space="preserve">
</t>
        </r>
        <r>
          <rPr>
            <sz val="11"/>
            <color indexed="81"/>
            <rFont val="Tahoma"/>
            <family val="2"/>
          </rPr>
          <t xml:space="preserve">Cellule de contrôle qui permet de vérifier si la compétence terminale est prise en compte ou pas. 
</t>
        </r>
        <r>
          <rPr>
            <sz val="9"/>
            <color indexed="81"/>
            <rFont val="Tahoma"/>
            <family val="2"/>
          </rPr>
          <t xml:space="preserve">
</t>
        </r>
      </text>
    </comment>
    <comment ref="AC15" authorId="0" shapeId="0">
      <text>
        <r>
          <rPr>
            <b/>
            <sz val="14"/>
            <color indexed="81"/>
            <rFont val="Tahoma"/>
            <family val="2"/>
          </rPr>
          <t>Z14</t>
        </r>
        <r>
          <rPr>
            <b/>
            <sz val="9"/>
            <color indexed="81"/>
            <rFont val="Tahoma"/>
            <family val="2"/>
          </rPr>
          <t xml:space="preserve">
</t>
        </r>
        <r>
          <rPr>
            <sz val="11"/>
            <color indexed="81"/>
            <rFont val="Tahoma"/>
            <family val="2"/>
          </rPr>
          <t xml:space="preserve">Cellule complète de calcul, qui permet de donner la note sur 20 pour la compétence terminale en fonction du poids de celle-ci.
</t>
        </r>
        <r>
          <rPr>
            <sz val="9"/>
            <color indexed="81"/>
            <rFont val="Tahoma"/>
            <family val="2"/>
          </rPr>
          <t xml:space="preserve">
</t>
        </r>
      </text>
    </comment>
  </commentList>
</comments>
</file>

<file path=xl/comments2.xml><?xml version="1.0" encoding="utf-8"?>
<comments xmlns="http://schemas.openxmlformats.org/spreadsheetml/2006/main">
  <authors>
    <author>raczka</author>
  </authors>
  <commentList>
    <comment ref="O22" authorId="0" shapeId="0">
      <text>
        <r>
          <rPr>
            <b/>
            <sz val="14"/>
            <color rgb="FF000000"/>
            <rFont val="Tahoma"/>
            <family val="2"/>
          </rPr>
          <t>Z0 :</t>
        </r>
        <r>
          <rPr>
            <sz val="12"/>
            <color rgb="FF000000"/>
            <rFont val="Tahoma"/>
            <family val="2"/>
          </rPr>
          <t xml:space="preserve">
</t>
        </r>
        <r>
          <rPr>
            <sz val="11"/>
            <color rgb="FF000000"/>
            <rFont val="Tahoma"/>
            <family val="2"/>
          </rPr>
          <t>On affecte le poids pour la compétence intermédiaire et cela ligne par ligne.</t>
        </r>
      </text>
    </comment>
    <comment ref="P22" authorId="0" shapeId="0">
      <text>
        <r>
          <rPr>
            <b/>
            <sz val="14"/>
            <color indexed="81"/>
            <rFont val="Tahoma"/>
            <family val="2"/>
          </rPr>
          <t xml:space="preserve">Z2 </t>
        </r>
        <r>
          <rPr>
            <sz val="9"/>
            <color indexed="81"/>
            <rFont val="Tahoma"/>
            <family val="2"/>
          </rPr>
          <t xml:space="preserve">
</t>
        </r>
        <r>
          <rPr>
            <sz val="11"/>
            <color indexed="81"/>
            <rFont val="Tahoma"/>
            <family val="2"/>
          </rPr>
          <t>Valeur en points de l'évaluation proposée en fonction du poids de ce même critère et ramené sur 20.</t>
        </r>
        <r>
          <rPr>
            <sz val="12"/>
            <color indexed="81"/>
            <rFont val="Tahoma"/>
            <family val="2"/>
          </rPr>
          <t xml:space="preserve">
</t>
        </r>
        <r>
          <rPr>
            <b/>
            <u/>
            <sz val="11"/>
            <color indexed="81"/>
            <rFont val="Tahoma"/>
            <family val="2"/>
          </rPr>
          <t>Exemple :</t>
        </r>
        <r>
          <rPr>
            <sz val="12"/>
            <color indexed="81"/>
            <rFont val="Tahoma"/>
            <family val="2"/>
          </rPr>
          <t xml:space="preserve">
</t>
        </r>
        <r>
          <rPr>
            <sz val="11"/>
            <color indexed="81"/>
            <rFont val="Tahoma"/>
            <family val="2"/>
          </rPr>
          <t>Si le critère est validé à 2
(0,66 x 25%) x 20 = 3.33 
Ce résultat sera ensuite reconsidéré en fonction du poids de</t>
        </r>
        <r>
          <rPr>
            <b/>
            <u/>
            <sz val="11"/>
            <color indexed="81"/>
            <rFont val="Tahoma"/>
            <family val="2"/>
          </rPr>
          <t xml:space="preserve"> la compétence terminale</t>
        </r>
        <r>
          <rPr>
            <sz val="11"/>
            <color indexed="81"/>
            <rFont val="Tahoma"/>
            <family val="2"/>
          </rPr>
          <t>, ici dans le cas présent 30%.</t>
        </r>
      </text>
    </comment>
    <comment ref="Q22" authorId="0" shapeId="0">
      <text>
        <r>
          <rPr>
            <b/>
            <sz val="14"/>
            <color indexed="81"/>
            <rFont val="Tahoma"/>
            <family val="2"/>
          </rPr>
          <t>Z3 :</t>
        </r>
        <r>
          <rPr>
            <b/>
            <sz val="9"/>
            <color indexed="81"/>
            <rFont val="Tahoma"/>
            <family val="2"/>
          </rPr>
          <t xml:space="preserve">
</t>
        </r>
        <r>
          <rPr>
            <sz val="11"/>
            <color indexed="81"/>
            <rFont val="Tahoma"/>
            <family val="2"/>
          </rPr>
          <t xml:space="preserve">Ligne qui contrôle l'éventualitée d'une double saisie, une ligne en lien avec la colonne afin d'indiquer le message d'erreur qui apparait en Z1 (Colonne L)
</t>
        </r>
        <r>
          <rPr>
            <u/>
            <sz val="11"/>
            <color indexed="81"/>
            <rFont val="Tahoma"/>
            <family val="2"/>
          </rPr>
          <t xml:space="preserve">Donc, si en Z3 apparait </t>
        </r>
        <r>
          <rPr>
            <sz val="11"/>
            <color indexed="81"/>
            <rFont val="Tahoma"/>
            <family val="2"/>
          </rPr>
          <t xml:space="preserve">:
0 = Le critère non pris en compte, indiquer NON dans la colonne G.
1 = Conforme, alors le résultat en Z2 sera pris en compte.
2 ou plus = Erreur, la  valeur en Z2 pas prise en compte. </t>
        </r>
      </text>
    </comment>
    <comment ref="R22" authorId="0" shapeId="0">
      <text>
        <r>
          <rPr>
            <b/>
            <sz val="14"/>
            <color indexed="81"/>
            <rFont val="Tahoma"/>
            <family val="2"/>
          </rPr>
          <t>Z4</t>
        </r>
        <r>
          <rPr>
            <sz val="9"/>
            <color indexed="81"/>
            <rFont val="Tahoma"/>
            <family val="2"/>
          </rPr>
          <t xml:space="preserve">
</t>
        </r>
        <r>
          <rPr>
            <sz val="11"/>
            <color indexed="81"/>
            <rFont val="Tahoma"/>
            <family val="2"/>
          </rPr>
          <t>Cette ligne indique simplement la valeur numérique de l'évaluation, avec 
- Si 0 = valeur 0
- Si 1 = valeur 0,33
- Si 2 = valeur 0,66
- Si 3 = valeur 1
Cette ligne est une ligne de transition de calcul en lien avec la cellule Z12.</t>
        </r>
      </text>
    </comment>
    <comment ref="S22" authorId="0" shapeId="0">
      <text>
        <r>
          <rPr>
            <b/>
            <sz val="14"/>
            <color rgb="FF000000"/>
            <rFont val="Tahoma"/>
            <family val="2"/>
          </rPr>
          <t>Z5</t>
        </r>
        <r>
          <rPr>
            <b/>
            <sz val="9"/>
            <color rgb="FF000000"/>
            <rFont val="Tahoma"/>
            <family val="2"/>
          </rPr>
          <t xml:space="preserve">
</t>
        </r>
        <r>
          <rPr>
            <sz val="11"/>
            <color rgb="FF000000"/>
            <rFont val="Tahoma"/>
            <family val="2"/>
          </rPr>
          <t xml:space="preserve">Dès lors que le critère est sélectionné, cette ligne affiche en décimal le poids de ce même critère.
</t>
        </r>
        <r>
          <rPr>
            <sz val="11"/>
            <color rgb="FF000000"/>
            <rFont val="Tahoma"/>
            <family val="2"/>
          </rPr>
          <t xml:space="preserve">
</t>
        </r>
        <r>
          <rPr>
            <sz val="11"/>
            <color rgb="FF000000"/>
            <rFont val="Tahoma"/>
            <family val="2"/>
          </rPr>
          <t xml:space="preserve">Z5 est simplement une cellule de transition afin d'être en mesure de connaitre le poids des global critères pris en compte. Un addition qui se retrouve dans la cellule  Z10.
</t>
        </r>
        <r>
          <rPr>
            <sz val="11"/>
            <color rgb="FF000000"/>
            <rFont val="Tahoma"/>
            <family val="2"/>
          </rPr>
          <t xml:space="preserve">
</t>
        </r>
      </text>
    </comment>
    <comment ref="T22" authorId="0" shapeId="0">
      <text>
        <r>
          <rPr>
            <b/>
            <sz val="14"/>
            <color indexed="81"/>
            <rFont val="Tahoma"/>
            <family val="2"/>
          </rPr>
          <t>Z6</t>
        </r>
        <r>
          <rPr>
            <b/>
            <sz val="9"/>
            <color indexed="81"/>
            <rFont val="Tahoma"/>
            <family val="2"/>
          </rPr>
          <t xml:space="preserve">
</t>
        </r>
        <r>
          <rPr>
            <sz val="11"/>
            <color indexed="81"/>
            <rFont val="Tahoma"/>
            <family val="2"/>
          </rPr>
          <t>Ligne importante qui va détecter les erreurs de saisie en indiquant la valeur 1.
Si la valeur 0 est affichée, la saisie est par conséquent valide.</t>
        </r>
        <r>
          <rPr>
            <b/>
            <sz val="9"/>
            <color indexed="81"/>
            <rFont val="Tahoma"/>
            <family val="2"/>
          </rPr>
          <t xml:space="preserve"> </t>
        </r>
        <r>
          <rPr>
            <sz val="9"/>
            <color indexed="81"/>
            <rFont val="Tahoma"/>
            <family val="2"/>
          </rPr>
          <t xml:space="preserve">
</t>
        </r>
      </text>
    </comment>
    <comment ref="U22" authorId="0" shapeId="0">
      <text>
        <r>
          <rPr>
            <b/>
            <sz val="14"/>
            <color rgb="FF000000"/>
            <rFont val="Tahoma"/>
            <family val="2"/>
          </rPr>
          <t>Z7 :</t>
        </r>
        <r>
          <rPr>
            <b/>
            <sz val="9"/>
            <color rgb="FF000000"/>
            <rFont val="Tahoma"/>
            <family val="2"/>
          </rPr>
          <t xml:space="preserve">
</t>
        </r>
        <r>
          <rPr>
            <sz val="11"/>
            <color rgb="FF000000"/>
            <rFont val="Tahoma"/>
            <family val="2"/>
          </rPr>
          <t xml:space="preserve">Ligne qui permet de contrôler la prise en compte ou pas du critère, selon que l'on indique dans la colonne NON. 
</t>
        </r>
        <r>
          <rPr>
            <sz val="11"/>
            <color rgb="FF000000"/>
            <rFont val="Tahoma"/>
            <family val="2"/>
          </rPr>
          <t xml:space="preserve">
</t>
        </r>
        <r>
          <rPr>
            <sz val="11"/>
            <color rgb="FF000000"/>
            <rFont val="Tahoma"/>
            <family val="2"/>
          </rPr>
          <t xml:space="preserve">Si critère retenu et saisie conforme = Message VRAI
</t>
        </r>
        <r>
          <rPr>
            <sz val="11"/>
            <color rgb="FF000000"/>
            <rFont val="Tahoma"/>
            <family val="2"/>
          </rPr>
          <t>Si criètre non retenu = Message 0</t>
        </r>
      </text>
    </comment>
    <comment ref="V22" authorId="0" shapeId="0">
      <text>
        <r>
          <rPr>
            <b/>
            <sz val="14"/>
            <color rgb="FF000000"/>
            <rFont val="Tahoma"/>
            <family val="2"/>
          </rPr>
          <t>Z8</t>
        </r>
        <r>
          <rPr>
            <b/>
            <sz val="9"/>
            <color rgb="FF000000"/>
            <rFont val="Tahoma"/>
            <family val="2"/>
          </rPr>
          <t xml:space="preserve">
</t>
        </r>
        <r>
          <rPr>
            <sz val="11"/>
            <color rgb="FF000000"/>
            <rFont val="Tahoma"/>
            <family val="2"/>
          </rPr>
          <t xml:space="preserve">Si le critère est non retenu et par mégarde l'opérateur renseigne sur ce même critère, alors dans cette ligne le chiffre 1 apparait. 
</t>
        </r>
        <r>
          <rPr>
            <sz val="11"/>
            <color rgb="FF000000"/>
            <rFont val="Tahoma"/>
            <family val="2"/>
          </rPr>
          <t>Si tel est le cas, cela bloque les calculs .</t>
        </r>
        <r>
          <rPr>
            <sz val="9"/>
            <color rgb="FF000000"/>
            <rFont val="Tahoma"/>
            <family val="2"/>
          </rPr>
          <t xml:space="preserve">
</t>
        </r>
      </text>
    </comment>
    <comment ref="W22" authorId="0" shapeId="0">
      <text>
        <r>
          <rPr>
            <b/>
            <sz val="14"/>
            <color rgb="FF000000"/>
            <rFont val="Tahoma"/>
            <family val="2"/>
          </rPr>
          <t>Z9</t>
        </r>
        <r>
          <rPr>
            <b/>
            <sz val="9"/>
            <color rgb="FF000000"/>
            <rFont val="Tahoma"/>
            <family val="2"/>
          </rPr>
          <t xml:space="preserve">
</t>
        </r>
        <r>
          <rPr>
            <sz val="11"/>
            <color rgb="FF000000"/>
            <rFont val="Tahoma"/>
            <family val="2"/>
          </rPr>
          <t>Même fonction que Z8, mais Z9 propose un contrôle complet de la compétence terminale.</t>
        </r>
        <r>
          <rPr>
            <sz val="9"/>
            <color rgb="FF000000"/>
            <rFont val="Tahoma"/>
            <family val="2"/>
          </rPr>
          <t xml:space="preserve">
</t>
        </r>
      </text>
    </comment>
    <comment ref="X22" authorId="0" shapeId="0">
      <text>
        <r>
          <rPr>
            <b/>
            <sz val="14"/>
            <color indexed="81"/>
            <rFont val="Tahoma"/>
            <family val="2"/>
          </rPr>
          <t>Z10</t>
        </r>
        <r>
          <rPr>
            <b/>
            <sz val="9"/>
            <color indexed="81"/>
            <rFont val="Tahoma"/>
            <family val="2"/>
          </rPr>
          <t xml:space="preserve">
</t>
        </r>
        <r>
          <rPr>
            <sz val="11"/>
            <color indexed="81"/>
            <rFont val="Tahoma"/>
            <family val="2"/>
          </rPr>
          <t xml:space="preserve">Cette cellule fait la somme du poids des critères sélectionnés, depuis la colonne Z5.
</t>
        </r>
        <r>
          <rPr>
            <sz val="9"/>
            <color indexed="81"/>
            <rFont val="Tahoma"/>
            <family val="2"/>
          </rPr>
          <t xml:space="preserve">
</t>
        </r>
      </text>
    </comment>
    <comment ref="Y22" authorId="0" shapeId="0">
      <text>
        <r>
          <rPr>
            <b/>
            <sz val="14"/>
            <color indexed="81"/>
            <rFont val="Tahoma"/>
            <family val="2"/>
          </rPr>
          <t>Z11</t>
        </r>
        <r>
          <rPr>
            <b/>
            <sz val="9"/>
            <color indexed="81"/>
            <rFont val="Tahoma"/>
            <family val="2"/>
          </rPr>
          <t xml:space="preserve">
</t>
        </r>
        <r>
          <rPr>
            <sz val="11"/>
            <color indexed="81"/>
            <rFont val="Tahoma"/>
            <family val="2"/>
          </rPr>
          <t xml:space="preserve">Rappel du poids de la compétence terminale.
</t>
        </r>
        <r>
          <rPr>
            <sz val="9"/>
            <color indexed="81"/>
            <rFont val="Tahoma"/>
            <family val="2"/>
          </rPr>
          <t xml:space="preserve">
</t>
        </r>
      </text>
    </comment>
    <comment ref="Z22" authorId="0" shapeId="0">
      <text>
        <r>
          <rPr>
            <b/>
            <sz val="14"/>
            <color indexed="81"/>
            <rFont val="Tahoma"/>
            <family val="2"/>
          </rPr>
          <t>Z12</t>
        </r>
        <r>
          <rPr>
            <b/>
            <sz val="9"/>
            <color indexed="81"/>
            <rFont val="Tahoma"/>
            <family val="2"/>
          </rPr>
          <t xml:space="preserve">
</t>
        </r>
        <r>
          <rPr>
            <sz val="11"/>
            <color indexed="81"/>
            <rFont val="Tahoma"/>
            <family val="2"/>
          </rPr>
          <t xml:space="preserve">Cellule qui additionne les valeurs en points affichés dans la colonne Z4. 
</t>
        </r>
        <r>
          <rPr>
            <sz val="9"/>
            <color indexed="81"/>
            <rFont val="Tahoma"/>
            <family val="2"/>
          </rPr>
          <t xml:space="preserve">
</t>
        </r>
      </text>
    </comment>
    <comment ref="AA22" authorId="0" shapeId="0">
      <text>
        <r>
          <rPr>
            <b/>
            <sz val="14"/>
            <color rgb="FF000000"/>
            <rFont val="Tahoma"/>
            <family val="2"/>
          </rPr>
          <t>Z13</t>
        </r>
        <r>
          <rPr>
            <b/>
            <sz val="9"/>
            <color rgb="FF000000"/>
            <rFont val="Tahoma"/>
            <family val="2"/>
          </rPr>
          <t xml:space="preserve">
</t>
        </r>
        <r>
          <rPr>
            <sz val="11"/>
            <color rgb="FF000000"/>
            <rFont val="Tahoma"/>
            <family val="2"/>
          </rPr>
          <t xml:space="preserve">Cellule de contrôle qui permet de vérifier si la compétence terminale est prise en compte ou pas. 
</t>
        </r>
        <r>
          <rPr>
            <sz val="9"/>
            <color rgb="FF000000"/>
            <rFont val="Tahoma"/>
            <family val="2"/>
          </rPr>
          <t xml:space="preserve">
</t>
        </r>
      </text>
    </comment>
    <comment ref="AB22" authorId="0" shapeId="0">
      <text>
        <r>
          <rPr>
            <b/>
            <sz val="14"/>
            <color rgb="FF000000"/>
            <rFont val="Tahoma"/>
            <family val="2"/>
          </rPr>
          <t>Z14</t>
        </r>
        <r>
          <rPr>
            <b/>
            <sz val="9"/>
            <color rgb="FF000000"/>
            <rFont val="Tahoma"/>
            <family val="2"/>
          </rPr>
          <t xml:space="preserve">
</t>
        </r>
        <r>
          <rPr>
            <sz val="11"/>
            <color rgb="FF000000"/>
            <rFont val="Tahoma"/>
            <family val="2"/>
          </rPr>
          <t xml:space="preserve">Cellule complète de calcul, qui permet de donner la note sur 20 pour la compétence terminale en fonction du poids de celle-ci.
</t>
        </r>
        <r>
          <rPr>
            <sz val="9"/>
            <color rgb="FF000000"/>
            <rFont val="Tahoma"/>
            <family val="2"/>
          </rPr>
          <t xml:space="preserve">
</t>
        </r>
      </text>
    </comment>
  </commentList>
</comments>
</file>

<file path=xl/sharedStrings.xml><?xml version="1.0" encoding="utf-8"?>
<sst xmlns="http://schemas.openxmlformats.org/spreadsheetml/2006/main" count="393" uniqueCount="202">
  <si>
    <t>Identifications</t>
  </si>
  <si>
    <t>Établissement :</t>
  </si>
  <si>
    <t xml:space="preserve">Session : </t>
  </si>
  <si>
    <t>Nom du candidat :</t>
  </si>
  <si>
    <t>Prénom du candidat :</t>
  </si>
  <si>
    <t>Date de l'évaluation :</t>
  </si>
  <si>
    <t>Lieu de l'évaluation :</t>
  </si>
  <si>
    <t>Compétences évaluées</t>
  </si>
  <si>
    <t>Taux pondéré de compétences et indicateurs évalués :</t>
  </si>
  <si>
    <t>Note brute obtenue par calcul automatique :</t>
  </si>
  <si>
    <t xml:space="preserve"> /20</t>
  </si>
  <si>
    <t>Note sur 20 proposée au jury* :</t>
  </si>
  <si>
    <t>/20</t>
  </si>
  <si>
    <t>Appréciation globale</t>
  </si>
  <si>
    <t>Noms des Correcteurs</t>
  </si>
  <si>
    <t>Signatures</t>
  </si>
  <si>
    <t>Date</t>
  </si>
  <si>
    <t>Evaluation</t>
  </si>
  <si>
    <t>EPREUVES</t>
  </si>
  <si>
    <t>UNITES PROFESSIONNELLES</t>
  </si>
  <si>
    <t>UNITES</t>
  </si>
  <si>
    <t>COEFF</t>
  </si>
  <si>
    <t>DUREE</t>
  </si>
  <si>
    <t>CCF</t>
  </si>
  <si>
    <t>Ref</t>
  </si>
  <si>
    <t>MOD</t>
  </si>
  <si>
    <t>Note sur 20</t>
  </si>
  <si>
    <t>C 2.1.1</t>
  </si>
  <si>
    <t>C 3.1.1</t>
  </si>
  <si>
    <r>
      <t>ATTENTION,</t>
    </r>
    <r>
      <rPr>
        <sz val="10"/>
        <color indexed="10"/>
        <rFont val="Arial"/>
        <family val="2"/>
      </rPr>
      <t xml:space="preserve"> Ne pas les évaluer plusieurs fois dans des épreuves différentes. Un choix judicieux de la répartition des compétences à évaluer sur l’ensemble des situations d’évaluation est donc à faire globalement pour toutes les épreuves.</t>
    </r>
  </si>
  <si>
    <r>
      <t>ATTENTION,</t>
    </r>
    <r>
      <rPr>
        <sz val="10"/>
        <color rgb="FFFF0000"/>
        <rFont val="Arial"/>
        <family val="2"/>
      </rPr>
      <t xml:space="preserve"> Ne pas les évaluer plusieurs fois dans des épreuves différentes. Un choix judicieux de la répartition des compétences à évaluer sur l’ensemble des situations d’évaluation est donc à faire globalement pour toutes les épreuves.</t>
    </r>
  </si>
  <si>
    <t>C 2.3.1</t>
  </si>
  <si>
    <t xml:space="preserve">
</t>
  </si>
  <si>
    <t>Z0</t>
  </si>
  <si>
    <t>Z2</t>
  </si>
  <si>
    <t>Z3</t>
  </si>
  <si>
    <t>Z4</t>
  </si>
  <si>
    <t>Z5</t>
  </si>
  <si>
    <t>Z6</t>
  </si>
  <si>
    <t>Z7</t>
  </si>
  <si>
    <t>Z8</t>
  </si>
  <si>
    <t>Z9</t>
  </si>
  <si>
    <t>Z10</t>
  </si>
  <si>
    <t>Z11</t>
  </si>
  <si>
    <t>Z12</t>
  </si>
  <si>
    <t>Z13</t>
  </si>
  <si>
    <t>Z14</t>
  </si>
  <si>
    <t>Taux pondéré</t>
  </si>
  <si>
    <t>Non</t>
  </si>
  <si>
    <t>taux pondéré</t>
  </si>
  <si>
    <t>* La note proposée, arrondie au demi point, est décidée par les évaluateurs à partir de la note brute qui peut être modulée de + 0 à + 1 point en fonction de la réactivité du candidat ou de tout autre attitude professionnelle positive observée.</t>
  </si>
  <si>
    <r>
      <rPr>
        <b/>
        <sz val="22"/>
        <color rgb="FFFF0000"/>
        <rFont val="Arial"/>
        <family val="2"/>
      </rPr>
      <t>*</t>
    </r>
    <r>
      <rPr>
        <b/>
        <sz val="10"/>
        <color rgb="FFFF0000"/>
        <rFont val="Arial"/>
        <family val="2"/>
      </rPr>
      <t xml:space="preserve"> La note proposée, arrondie au demi point, est décidée par les évaluateurs à partir de la note brute qui peut être modulée de + 0 à + 1 point en fonction de la réactivité du candidat ou de tout autre attitude professionnelle positive observée.</t>
    </r>
  </si>
  <si>
    <t xml:space="preserve">Note sur 20 proposée au jury* : </t>
  </si>
  <si>
    <t>Note Coefficientée de l'épreuve</t>
  </si>
  <si>
    <t>Lieu de l'évaluation:</t>
  </si>
  <si>
    <t>Académie</t>
  </si>
  <si>
    <t>Compétence non acquise</t>
  </si>
  <si>
    <t>Compétence en cours d'acquisition  non stabilisée</t>
  </si>
  <si>
    <t>Compétence partiellement acquise</t>
  </si>
  <si>
    <t>Compétence totalement acquise et transférable</t>
  </si>
  <si>
    <t>Étude et préparation d’une intervention</t>
  </si>
  <si>
    <t>Réalisation de travaux spécifiques</t>
  </si>
  <si>
    <t>UP1</t>
  </si>
  <si>
    <t>UP2</t>
  </si>
  <si>
    <t>UP3</t>
  </si>
  <si>
    <t>Evaluation en entreprise Situation 2</t>
  </si>
  <si>
    <t>3 h</t>
  </si>
  <si>
    <t>15 h</t>
  </si>
  <si>
    <t xml:space="preserve">Epreuve EP3 (Unité U3) :                                                   Réalisation de travaux spécifiques                                                    </t>
  </si>
  <si>
    <t xml:space="preserve">Critères d'évaluation        </t>
  </si>
  <si>
    <t>C1.1  Compléter et transmettre des documents</t>
  </si>
  <si>
    <t>C 2.2.1</t>
  </si>
  <si>
    <t>C 2.2.2</t>
  </si>
  <si>
    <t>C 3.2.1</t>
  </si>
  <si>
    <t>C 3.2.2</t>
  </si>
  <si>
    <t>C 3.4.1</t>
  </si>
  <si>
    <t>C 3.5.1</t>
  </si>
  <si>
    <t>C 3.6.1</t>
  </si>
  <si>
    <t>C1.2 : Échanger et rendre compte oralement</t>
  </si>
  <si>
    <t>C4.2.2</t>
  </si>
  <si>
    <t xml:space="preserve">En centre </t>
  </si>
  <si>
    <r>
      <t xml:space="preserve"> </t>
    </r>
    <r>
      <rPr>
        <b/>
        <sz val="28"/>
        <color rgb="FF002060"/>
        <rFont val="Arial"/>
        <family val="2"/>
      </rPr>
      <t>/20</t>
    </r>
  </si>
  <si>
    <t xml:space="preserve">                     Critères d'évaluation                                            </t>
  </si>
  <si>
    <t>EP1</t>
  </si>
  <si>
    <t>EP2</t>
  </si>
  <si>
    <t>EP3</t>
  </si>
  <si>
    <t>Epreuve EP1 : (Unité UP1) :                              Étude et préparation d’une intervention</t>
  </si>
  <si>
    <t>Réalisation et contrôle d’un ouvrage courant</t>
  </si>
  <si>
    <t>C2.2 : Choisir les matériels et les outillages</t>
  </si>
  <si>
    <t>C 3.1.2</t>
  </si>
  <si>
    <t>C 3.1.3</t>
  </si>
  <si>
    <t>C 3.2.3</t>
  </si>
  <si>
    <t>C3.8.1</t>
  </si>
  <si>
    <t>Collecter des informations techniques</t>
  </si>
  <si>
    <t>Les données techniques nécessaires à son intervention sont identifiées.
La collecte des informations nécessaires à l’intervention est complète et exploitable
La terminologie anglaise est comprise et traduite.
Les conditions d’intervention sur site (spécificités du chantier) sont identifiées.</t>
  </si>
  <si>
    <t>C 2.1.2</t>
  </si>
  <si>
    <t>L’inventaire des EPC et des EPI à disposition est complet et précis.
Les éléments d’EPC et d’EPI sélectionnés sont adaptés à l’intervention.
Les listes établies sont complètes et exploitables.</t>
  </si>
  <si>
    <t>Les matériels et l’outillage nécessaires sont conformes aux préconisations.
Les règles et limites d’utilisation des matériels et de l’outillage sont prises en compte.
Les accessoires et consommables nécessaires sont identifiés.</t>
  </si>
  <si>
    <t>C3.1 :  Organiser son poste de travail</t>
  </si>
  <si>
    <t xml:space="preserve">C3.2 :  Sécuriser son intervention </t>
  </si>
  <si>
    <t>C 3.2.4</t>
  </si>
  <si>
    <t>C3.9.1</t>
  </si>
  <si>
    <t xml:space="preserve">C4.1.1 </t>
  </si>
  <si>
    <t>Organiser son poste de travail</t>
  </si>
  <si>
    <t>Les spécificités du chantier sont identifiées
La démarche éco-responsable est respectée et le principe 3RVE est appliqué
La co-activité est prise en compte.
Les dispositifs de sécurité sont mis en place et maintenu dans toutes les phases d’exécution.
Le poste du travail est maintenu en état de propreté et de fonctionnalité.
Les anomalies techniques sont repérées et signalées.</t>
  </si>
  <si>
    <t>Adapter son poste de travail à l’évolution du chantier</t>
  </si>
  <si>
    <t>L’organisation du poste de travail est adaptée à l’avancement des travaux</t>
  </si>
  <si>
    <t>Approvisionner son poste de travail</t>
  </si>
  <si>
    <t>Identifier les dangers propres à son intervention</t>
  </si>
  <si>
    <t>Les dangers sont identifiés de manière exhaustive</t>
  </si>
  <si>
    <t>Appliquer les mesures de prévention prévues ou nécessaires</t>
  </si>
  <si>
    <t>Alerter en cas de situation dangereuse</t>
  </si>
  <si>
    <t>Une situation dangereuse persistante est signalée à sa hiérarchie.
Le droit de retrait est appliqué en cas de danger grave et imminent</t>
  </si>
  <si>
    <t>L’interlocuteur est écouté et compris.
L’information transmise est conforme aux règles de l’entreprise.
Le contenu de l’échange (champ lexical, structure…) est adapté à l’interlocuteur 
Le propos est clair, précis et concis.</t>
  </si>
  <si>
    <t>C3.3.1</t>
  </si>
  <si>
    <t>Les matériaux, matériels, outillages sont à proximité de la réalisation
Les matériels et outillages approvisionnés permettent la réalisation rationnelle de l’intervention
L’état des EPI, matériels et outillages est vérifié, leur fonctionnement est testé et tout dysfonctionnement est signalé
Les matériaux et éléments approvisionnés correspondent en quantité et qualité à l’intervention
Le positionnement des matériaux permet l’avancement chronologique des travaux  
Les gestes et posture nécessaires à la manipulation sont appropriés à la tâche
Les gestes conventionnels de guidage sont connus et appliqués
Les gestes de commandement pour les appareils de levage sont connus et appliqués.</t>
  </si>
  <si>
    <t>C2.1 : Décoder un dossier technique</t>
  </si>
  <si>
    <t>Prendre connaissance d’une consigne, d’un document technique</t>
  </si>
  <si>
    <t xml:space="preserve">La consigne, le document et leurs finalités sont compris et respectés (Document en français et en anglais) </t>
  </si>
  <si>
    <t>Compléter et transmettre un document technique</t>
  </si>
  <si>
    <t>Le document proposé est complété d'une manière claire et exhaustive.
La procédure de transmission est respectée.</t>
  </si>
  <si>
    <t>C 1.1.1</t>
  </si>
  <si>
    <t>C 1.1.2</t>
  </si>
  <si>
    <t>Identifier et vérifier la compatibilité du matériel et l’outillage avec la réalisation de son intervention.</t>
  </si>
  <si>
    <t>C1.2.1</t>
  </si>
  <si>
    <t>Rendre compte oralement d’une situation professionnelle
- à sa hiérarchie 
- à un partenaire professionnel
- à un intervenant du chantier
- au client ou à l’usager
- …</t>
  </si>
  <si>
    <t>Une démarche de prévention dans son environnement de travail est mise en œuvre.
L’installation du poste de travail garantit la sécurité et la protection de la santé.
Les EPC sont maintenus en place et suivent l’évolution du chantier.
Les éléments d’EPC détériorés sont identifiés, signalés et détournés .
Les EPI utilisés sont adaptés à la situation.
Les EPI antichute sont correctement utilisés en respectant notamment :
• les procédures de vérification de l’état du harnais et ses réglages,
• les modes opératoires d’utilisation des divers systèmes de liaison définis pour l’intervention,
• les points d’ancrages définis pour l’intervention.
Les EPI détériorés sont remplacés
Les consignes de sécurité collective et individuelle sont respectées.</t>
  </si>
  <si>
    <t>Note obtenue par calcul automatique :</t>
  </si>
  <si>
    <t>Note sur 20 proposée au jury*:</t>
  </si>
  <si>
    <t>Evaluation en centre Situation 1</t>
  </si>
  <si>
    <t>Traduire graphiquement une solution technique, manuellement ou avec un outil numérique</t>
  </si>
  <si>
    <t>La représentation des détails (croquis, schémas, …) permet la réalisation. 
Les conventions de représentation et les normes de dessin technique sont respectées.</t>
  </si>
  <si>
    <t xml:space="preserve"> Inventorier les EPI adaptés à l'intervention</t>
  </si>
  <si>
    <t>x</t>
  </si>
  <si>
    <t>C2.3 : Détermner les besoins en matériaux</t>
  </si>
  <si>
    <t>Repérer et quantifier les matériaux nécessaires à son intervention</t>
  </si>
  <si>
    <t xml:space="preserve">La nature et les caractéristiques des matériaux respectent la demande et le descriptif technique Les quantités sont conformes aux besoins de l'intervention et prennent en compte les chutes en fonction des formats pour les carrelages et des consommations pour les produits de mise en œuvre.
   </t>
  </si>
  <si>
    <t>CARRELEUR</t>
  </si>
  <si>
    <t>C3.3 Préparer les supports</t>
  </si>
  <si>
    <t>C3.4 :  Implanter et répartir</t>
  </si>
  <si>
    <t>C3.5 :  Réaliser des systèmes de protection à l'eau</t>
  </si>
  <si>
    <t>C3.6 :  Réaliser des chapes ou des formes</t>
  </si>
  <si>
    <t>C3.7 :  Construire des éléments modulaires et en panneaux à carreler</t>
  </si>
  <si>
    <t>C4.1 :  Contrôler la nature et la conformité des supports horizontaux et verticaux</t>
  </si>
  <si>
    <t>C4.2 :  Contrôler le travail réalisé en cours d'exécution et en fin de travaux</t>
  </si>
  <si>
    <t>Préparer l'intervention auprès des lignes électriques et réseaux aériens</t>
  </si>
  <si>
    <t xml:space="preserve">Les réseaux sensibles et non-sensibles sont identifiés ;
Les risques associés aux types de réseaux sont cités ;
</t>
  </si>
  <si>
    <t>C 3.3.1</t>
  </si>
  <si>
    <t>C 3.3.2</t>
  </si>
  <si>
    <t xml:space="preserve">Traiter les altérations et dégradations du support : Ouvrir des fissures, et les traiter
Poncer, meuler, gratter, grenailler, piquer, dégraisser, dépoussiérer ... Déposer, coller, visser ... des éléments désolidarisés ...
</t>
  </si>
  <si>
    <t>Les parties non adhérentes sont éliminées ou consolidées.
Les supports sont cohérents, sains et propres.
Les surfaces sont exemptes de tout élément susceptible de nuire :
-à l'adhésion des revêtements (poussières, laitance, graisses, enduit du peintre ou du plâtrier ...), -à la régularité de l'état de surface et à sa planéité (balèvres, grains, projections, têtes de vis ...).
Les surfaces ne présentent ni mousse, ni lichen, ni moisissure.
Les délais de séchage du support sont respectés.
Les préparations des supports répondent aux exigences réglementaires ou normatives. L'adhérence des produits à venir est garantie.</t>
  </si>
  <si>
    <t>Appliquer des primaires. Appliquer des ragréages et des enduits.</t>
  </si>
  <si>
    <t xml:space="preserve">Les produits utilisés (primaire/ enduit et primaire/ ragréage) sont compatibles entre eux.
Les tolérances de planéité des enduits et des ragréages sont respectées
</t>
  </si>
  <si>
    <t>Implanter.
Répartir les éléments : Pour la pose d'un carrelage, d'une frise, d'un listel, d'une plinthe ...
Pour la réalisation d'un appareillage décoratif, d'un opus …</t>
  </si>
  <si>
    <t>La zone concernée est dégagée de tout obstacle et les supports conformes aux exigences techniques et normatives.
Les règles de sécurité et de santé au travail sont respectées.
Les configurations particulières sont prises en compte ou rectifiées (faux équerrage, non rectitude des murs ...).
Le choix des matériels de mesure et de tracé est adapté, leur utilisation est maîtrisée. Les tracés sont visibles et précis.
Les dimensions, les niveaux, les pentes, la verticalité, l'horizontalité, les angles ... respectent les documents descriptifs en regard des tolérances admises. L'implantation permet la forme de pose prévue (droite, en diagonale, etc ...) avec ou sans pourtour, par assemblage de carreaux ...).</t>
  </si>
  <si>
    <t>Mettre en œuvre un système de protection à l'eau sous carrelage (SPEC) ;</t>
  </si>
  <si>
    <t>Les matériaux à disposition sur le chantier sont reconnus et utilisés selon leur destination.
Les règles de sécurité et de santé au travail sont respectées.
Le système de protection à l'eau est réalisé selon le mode opératoire dont il relève.
Le geste et l'attitude sont professionnels.
La réalisation du système respecte les pièces contractuelles de mise en œuvre du produit choisi, ainsi que les exigences des documents descriptifs et techniques.
Les parties à préserver ne sont pas endommagées.
La coordination avec les autres corps d'état est effective.
Le temps imparti est respecté.
Le poste de travail, les outils et les matériels sont maintenus propres et ordonnés.</t>
  </si>
  <si>
    <t>Réaliser :
-Une chape rapportée adhérente, armée ou non ; -Une chape allégée ;
-Une chape désolidarisée sur film polyéthylène (polyane), sur un lit de sable ...
-Une chape flottante sur isolant thermique ou phonique, sur systèmes de planchers chauffants à eau ou rayonnants électriques ... -Une chape fluide (ciment ou anhydrite) ;
-Un ravoirage.
-Une forme</t>
  </si>
  <si>
    <t>Les matériaux à disposition sur le chantier sont reconnus et utilisés selon leur destination.
La qualité d'exécution des sous-couches isolantes déjà posées est contrôlée.
Le support est préparé selon la nature de la chape (mouillage, film polyéthylène ...).
L'état de surface du support est exempt d'aspérités pour la mise en œuvre des sous- couches phoniques minces ...).
Les siphons, les caniveaux, les tampons, les profilés (joints de fractionnement ou de dilatation) ne sont mis en place que lors de la pose du carrelage.
Les bandes périphériques sont correctement posées.
Le mortier préparé " in situ " respecte les dosages et la plasticité requis en fonction de la nature de la chape.
Les qualités et les quantités du mortier livré sont contrôlées.
L'ouvrage et les conditions dans lesquelles il est réalisé respectent les pièces contractuelles, ainsi que les exigences des documents descriptifs, techniques et normatifs (respect du niveau par rapport à celui du " sol fini ", armature, pourcentage et formes de pentes ...).
Les règles de sécurité et de santé au travail sont respectées.
Le geste et l'attitude sont professionnels.
Les pertes sont minimisées.
La coordination avec les autres corps d'état est effective.
Le temps imparti est respecté.</t>
  </si>
  <si>
    <t>Mettre en œuvre des éléments modulaires : des carreaux de béton cellulaire.
des carreaux ou des plaques de plâtre (hydro en pieces humides)
des éléments en terre cuite.</t>
  </si>
  <si>
    <t>Les matériaux à disposition sur le chantier sont reconnus et utilisés selon leur destination.
Les règles de sécurité et de santé au travail sont respectées.
Le tracé d'implantation est respecté.
L'ouvrage est construit selon le mode opératoire dont il relève.
Le geste et l'attitude sont professionnels. L'ouvrage et les conditions dans lesquelles il est réalisé respectent les pièces contractuelles, ainsi que les exigences des documents descriptifs, techniques et normatifs, soit :
-l'emplacement des trappes de visite est adapté. -le choix de la nature des éléments et des produits de liaisonnement,
-le respect des règles de montage des éléments, -les dimensions, la verticalité, l'horizontalité, la planéité,
-le traitement des joints, des cueillies, des angles,
-la liaison cloison et sol, cloison et plafond, cloison et paroi verticale,
Les chutes ou les pertes sont minimisées.
Les parties à préserver ne sont pas endommagées.
La coordination avec les autres corps d'état est effective.
Le temps imparti est respecté.
Le poste de travail, les outils et les matériels sont maintenus propres et ordonnés.</t>
  </si>
  <si>
    <t>C3.7.1</t>
  </si>
  <si>
    <t>C3.8 :  Poser des revêtements collés</t>
  </si>
  <si>
    <t>Coller les revêtements ;
-Faïences, grès cérame, grès émaillés, carreaux de ciment, terres cuites, pierres naturelles ou reconstituées, mosaïques, pâte de verre, émaux ...
-Carrelages dont ceux de grand format ou de format oblong, listels, frises, plinthes, éléments décoratifs ;
-Sur sols et sur murs, en intérieur et en extérieur ;
-Sur toute configuration de support ou d'ouvrage, notamment celle impliquant une pose techniquement complexe (escalier balancé, poteau circulaire ...) ;
-En pose droite et diagonale, avec ou sans bordure, assemblage de carreaux de dimensions variables, de formes et d'orientations différentes ...Poser les profilés :
-d'angles ;
-de dilatation ;
-de fractionnement. Confectionner des joints inter- carreaux :
-de recette, formulés et " époxydiques ".
Confectionner des joints en mastics souples :
Silicone, acrylique, polyuréthane ...</t>
  </si>
  <si>
    <t>Les matériaux à disposition sur le chantier sont reconnus et utilisés selon leur destination.
Les règles de sécurité et de santé au travail sont respectées.
Les tracés d'implantation et de répartition des éléments sont respectés.
Le revêtement est posé selon le mode opératoire dont il relève.
Le geste et l'attitude sont professionnels.
L'ouvrage et les conditions dans lesquelles il est réalisé respectent les pièces contractuelles, ainsi que les exigences des documents descriptifs, techniques et normatifs, soit : -Le mortier colle, ou l'adhésif adapté aux différents paramètres (sols, murs, surface des carreaux, nature des carreaux, type de support, classement UPEC du local etc ... ;
-le format des éléments (carreaux, plinthes, listels, frises ...) ; -l'appareillage (droit, en diagonale, en bordure ...)
-Le choix et la mise en œuvre des joints est maitrisé
Les pertes sont minimisées.
Les parties à préserver ne sont pas endommagées.
La coordination avec les autres corps d'état est effective.
Le temps imparti est respecté.
Le poste de travail, les outils et les matériels sont maintenus propres et ordonnés.</t>
  </si>
  <si>
    <t>C3.9 : Poser des revêtements scellés</t>
  </si>
  <si>
    <t>Sceller les revêtements ;
-Grès cérame, grès émaillés, pâtes de verre, carreaux de ciment, terres cuites, pierres naturelles ou reconstituées, mosaïques, pâte de verre, émaux ...
-Carrelages listels, frises, éléments décoratifs ;
-Sur sols, en intérieur et en extérieur ;
-Sur toute configuration de support ou d'ouvrage, notamment ceux impliquant une pose complexe (escalier balancé) ;
En pose droite et diagonale, avec ou sans bordure, assemblage de carreaux de dimensions, de formes et d'orientations différentes ;
Poser les profilés :
-d'angles ;
-de dilatation ;
-de fractionnement.
Confectionner des joints inter- carreaux :
De recette, formulés et époxy Confectionner les joints en mastics souples.
Silicone, acrylique, polyuréthane</t>
  </si>
  <si>
    <t>Les matériaux à disposition sur le chantier sont reconnus et utilisés selon leur destination.
Les règles de sécurité et de santé au travail sont respectées.
Le niveau du sol " fini " est respecté. Le revêtement est posé selon le mode opératoire dont il relève.
Le geste et l'attitude sont professionnels.
L'ouvrage et les conditions dans lesquelles il est réalisé respectent les pièces contractuelles, ainsi que les exigences des documents descriptifs, techniques et normatifs, soit :
-la nature des revêtements ;
-le format des éléments (carreaux, listels, frises ...)
-la localisation (intérieur ou extérieur) -l'appareillage (droit, en diagonale, en bordure ...)
-Le choix et la mise en œuvre des joints est maitrisé
Les chutes ou les pertes sont minimisées.
Les parties à préserver ne sont pas endommagées.
La coordination avec les autres corps d'état est effective.
Le temps imparti est respecté.
Le poste de travail, les outils et les matériels sont maintenus propres et ordonnés.
Le contrôle de conformité est réalisé au fur et à mesure et en fin de travaux.</t>
  </si>
  <si>
    <t>C3.14.1</t>
  </si>
  <si>
    <t>C3.14 Gérer ses besoins en matériaux et matériels en cours de travaux</t>
  </si>
  <si>
    <t>Organiser l'approvisionnement et stocker les matériaux en cours de travaux.
Organiser l'approvisionnement en matériels et leur stockage en cours de travaux.</t>
  </si>
  <si>
    <t>Les déplacements, les manutentions et les zones de stockage sont sécurises. Le protocole de sécurité ́ est respecté en cours de travaux.
La quantité ́, la nature et l'état des ma-te ́ riels et des matériaux sont contrôlés. Des réserves écrites sont formulées sur les bordereaux de livraison en cas de non- conformité.
Toute anomalie est signalée a ̀ la hiérarchie. La répartition et la disposition des matériels, des matériaux s'adaptent aux contraintes du chantier, notamment en minimisant les manutentions ultérieures.
Les personnes et les biens sont préservés. L'environnement est exempt de risque de pollution.
Les matériaux et les matériels sont protégés des risques de dégradations, de déprédations, de vols...</t>
  </si>
  <si>
    <t>C4.1.2</t>
  </si>
  <si>
    <t>Identifier la nature du support :
-au sol
-chape, adhérente ou flottante ; avec ou sans isolant (mortier, fluide anhydrite ou ciment, avec incorporation ou non d'un système de chauffage)
-nature du sol béton (dallage ou plancher)
-anciens carrelages
-au mur
-plâtre traditionnel ou carreaux de plâtre
-cloisons sèches type plaques de plâtre cartonnées.
-béton cellulaire, béton banché,-maçonnerie enduite au mortier de ciment
-ancien carrelage</t>
  </si>
  <si>
    <t>La nature du support est identifiée ou renseignée.
Les contrôles sont effectués conformément aux procédures techniques ou normatives.
Les données relevées sont comparées avec les exigences imposées par les textes normatifs et réglementaires</t>
  </si>
  <si>
    <t>Effectuer le contrôle de l'état des supports horizontaux :
-cohésion, planimétrie, siccité, propreté, absence de matériels ou matériaux encombrants,
-l'ensemble des réservations dans les planchers a été rebouché proprement.
Des supports verticaux :
-aplombs, équerrage
-tous les calfeutrements autour des pénétrations ont été effectués proprement
-absence d'enduits pour peinture sur le support
-la compatibilité du support avec le type de carrelage qui doit être mis en œuvre dans le local considéré (cas des locaux très humides et du poids au m 2 des carreaux)</t>
  </si>
  <si>
    <t>Le refus des supports non- conformes est assorti d'un commentaire circonstancié à la hiérarchie.
Les écarts à la conformité constatés lors des autocontrôles ou sur l'ouvrage fini sont immédiatement corrigés.
Les " reprises " nécessaires entraînant un surcoût ou ayant une incidence sur le déroulement des travaux sont préalablement signalés à la hiérarchie.</t>
  </si>
  <si>
    <t>Préparer les moyens de contrôle</t>
  </si>
  <si>
    <t xml:space="preserve">C4.2.1 </t>
  </si>
  <si>
    <t>Les moyens sont adaptés aux contrôles à réaliser</t>
  </si>
  <si>
    <t>Réaliser les contrôles en cours de réalisation et en fin de travaux</t>
  </si>
  <si>
    <t>Les protocoles de contrôle sont respectés
Les techniques d'utilisation des matériels sont acquises. Les contrôles permettent les corrections éventuelles et la poursuite des travaux puis la réception.</t>
  </si>
  <si>
    <t>Centre de formation</t>
  </si>
  <si>
    <t>Epreuve EP2: Unité (UP2) :                                 Réalisation et contrôle d’un ouvrage courant</t>
  </si>
  <si>
    <t>CAP Carreleur</t>
  </si>
  <si>
    <t>C3.10 :  Poser de revêtement sur plot</t>
  </si>
  <si>
    <t>C3.11 Poser des élémets et des accessoires</t>
  </si>
  <si>
    <t>C3.12 : Poser des sous-couches isolantes</t>
  </si>
  <si>
    <t>Mettre en œuvre :
-Des dalles ciment, gravillons lavés, pierres naturelles, grés cérame
-Sur des plots synthétiques, réglables ou fixes.
Traiter les points singuliers :
-Les rives ;
-Les liaisons avec les murs ;
-Les seuils de porte</t>
  </si>
  <si>
    <t>Les matériaux à disposition sur le chantier sont reconnus et utilisés selon leur destination.
Les règles de sécurité et de santé au travail sont respectées.
Le revêtement sur plots est réalisé selon le mode opératoire dont il relève.
Le geste et l'attitude sont professionnels. L'ouvrage et les conditions dans lesquelles il est réalisé respectent les pièces contractuelles, ainsi que les exigences des documents descriptifs et techniques et normatifs, notamment aux points singuliers.
Les chutes ou les pertes sont minimisées.
Les parties à préserver ne sont pas endommagées.
La coordination avec les autres corps d'état est effective.
Le temps imparti est respecté.
Le poste de travail, les outils et les matériels sont maintenus propres et ordonnés.
Le contrôle de conformité est réalisé au fur et à mesure et en fin de travaux.</t>
  </si>
  <si>
    <t>C3.11.1</t>
  </si>
  <si>
    <t>Mettre en œuvre :
-Des siphons et caniveaux ; -Des systèmes de chauffage électrique de confort sous carrelage (sols et murs) ; -Des profilés (lumineux à LED nez de marche, encadrements, plinthes, listels) ;
-Des profilés de finition ;
-Des miroirs ;
-Des parois de douche ;
-Des profilés arrêts de portes. -Des profilés joints de dilatation
-Des profilés joints de fractionnement</t>
  </si>
  <si>
    <t>Les matériaux à disposition sur le chantier sont reconnus et utilisés selon leur destination.
Les règles de sécurité et de santé au travail sont respectées.
L'élément ou l'accessoire est mis en œuvre selon le mode opératoire dont il relève.
Le geste et l'attitude sont professionnels.
La pose respecte les pièces contractuelles, ainsi que les exigences des documents descriptifs et techniques.
Les chutes ou les pertes sont minimisées.
Les parties à préserver ne sont pas endommagées.
La coordination avec les autres corps d'état est effective.
Le temps imparti est respecté.
Le poste de travail, les outils et les matériels sont maintenus propres et ordonnés.
Le contrôle de conformité est réalisé au fur et à mesure et en fin de travaux.</t>
  </si>
  <si>
    <t>Mettre en œuvre :
-Un isolant thermique
-Un isolant phonique</t>
  </si>
  <si>
    <t>Les matériaux à disposition sur le chantier sont reconnus et utilisés selon leur destination.
Les règles de sécurité et de santé au travail sont respectées.
La localisation est respectée.
L'ouvrage est réalisé selon le mode opératoire dont il relève.
Le geste et l'attitude sont professionnels. L'ouvrage et les conditions dans lesquelles il est réalisé respectent les pièces contractuelles, ainsi que
les exigences des documents descriptifs, techniques et normatifs,
-Les détails d'exécution suivant sont soignés :
-Les liaisons mur/ sol.
-Les fourreaux
-Les cadres de portes
-Les canalisations
Les parties à préserver ne sont pas endommagées.
La coordination avec les autres corps d'état est effective.
Le temps imparti est respecté.
Le poste de travail, les outils et les matériels sont maintenus propres et ordonnés.
Le contrôle de conformité est réalisé au fur et à mesure et en fin de travaux.</t>
  </si>
  <si>
    <t>C3.12.1</t>
  </si>
  <si>
    <t>C3.13 : Réaliser des système d'étanchéité</t>
  </si>
  <si>
    <t>C3.13.1</t>
  </si>
  <si>
    <t>Mettre en œuvre :
-Un système d'étanchéité de plancher intermédiaire (SEPI).
-Un système d'étanchéité liquide (SEL) ;
-Natte d'étanchéité</t>
  </si>
  <si>
    <t>Les matériaux à disposition sur le chantier sont reconnus et utilisés selon leur destination.
Les règles de sécurité et de santé au travail sont respectées.
La localisation est respectée
L'ouvrage est réalisé selon le mode opératoire dont il relève.
Le geste et l'attitude sont professionnels. L'ouvrage et les conditions dans lesquelles il est réalisé respectent les pièces contractuelles, ainsi que
les exigences des documents descriptifs, techniques et normatifs, soit :
-les sols, les murs.
Les points singuliers suivant sont soignés : -Les angles sortant et rentrant, les relevés, les caniveaux, les siphons, les joints de dilatation, toutes les pénétrations horizontales ou verticales,
Les parties à préserver ne sont pas endommagées.
La coordination avec les autres corps d'état est effective.
Le temps imparti est respecté.</t>
  </si>
  <si>
    <t>entreprise</t>
  </si>
  <si>
    <t>20XX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</si>
</sst>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61" x14ac:knownFonts="1">
    <font>
      <sz val="11"/>
      <color theme="1"/>
      <name val="Arial"/>
      <family val="2"/>
    </font>
    <font>
      <b/>
      <sz val="11"/>
      <color theme="1"/>
      <name val="Arial"/>
      <family val="2"/>
    </font>
    <font>
      <sz val="10"/>
      <name val="Arial"/>
      <family val="2"/>
    </font>
    <font>
      <b/>
      <sz val="10"/>
      <name val="Arial"/>
      <family val="2"/>
    </font>
    <font>
      <sz val="8"/>
      <name val="Arial"/>
      <family val="2"/>
    </font>
    <font>
      <sz val="10"/>
      <color indexed="10"/>
      <name val="Arial"/>
      <family val="2"/>
    </font>
    <font>
      <b/>
      <sz val="10"/>
      <color indexed="10"/>
      <name val="Arial"/>
      <family val="2"/>
    </font>
    <font>
      <sz val="9"/>
      <color indexed="10"/>
      <name val="Arial Narrow"/>
      <family val="2"/>
    </font>
    <font>
      <i/>
      <sz val="10"/>
      <name val="Arial"/>
      <family val="2"/>
    </font>
    <font>
      <sz val="10"/>
      <color rgb="FFFF0000"/>
      <name val="Arial"/>
      <family val="2"/>
    </font>
    <font>
      <sz val="12"/>
      <name val="Arial"/>
      <family val="2"/>
    </font>
    <font>
      <b/>
      <sz val="14"/>
      <name val="Arial"/>
      <family val="2"/>
    </font>
    <font>
      <b/>
      <sz val="12"/>
      <name val="Arial"/>
      <family val="2"/>
    </font>
    <font>
      <sz val="11"/>
      <color theme="1"/>
      <name val="Calibri"/>
      <family val="2"/>
      <scheme val="minor"/>
    </font>
    <font>
      <sz val="11"/>
      <color theme="0"/>
      <name val="Calibri"/>
      <family val="2"/>
      <scheme val="minor"/>
    </font>
    <font>
      <sz val="12"/>
      <color rgb="FF000000"/>
      <name val="Arial"/>
      <family val="2"/>
    </font>
    <font>
      <b/>
      <sz val="12"/>
      <color rgb="FF000000"/>
      <name val="Arial"/>
      <family val="2"/>
    </font>
    <font>
      <sz val="11"/>
      <color theme="1"/>
      <name val="Arial"/>
      <family val="2"/>
    </font>
    <font>
      <sz val="9"/>
      <name val="Arial"/>
      <family val="2"/>
    </font>
    <font>
      <b/>
      <sz val="14"/>
      <color theme="1"/>
      <name val="Arial"/>
      <family val="2"/>
    </font>
    <font>
      <b/>
      <sz val="10"/>
      <color rgb="FFFF0000"/>
      <name val="Arial"/>
      <family val="2"/>
    </font>
    <font>
      <b/>
      <sz val="14"/>
      <color rgb="FF000000"/>
      <name val="Arial"/>
      <family val="2"/>
    </font>
    <font>
      <b/>
      <sz val="16"/>
      <color theme="1"/>
      <name val="Arial"/>
      <family val="2"/>
    </font>
    <font>
      <sz val="12"/>
      <color theme="1"/>
      <name val="Arial"/>
      <family val="2"/>
    </font>
    <font>
      <sz val="9"/>
      <color indexed="81"/>
      <name val="Tahoma"/>
      <family val="2"/>
    </font>
    <font>
      <b/>
      <sz val="9"/>
      <color indexed="81"/>
      <name val="Tahoma"/>
      <family val="2"/>
    </font>
    <font>
      <sz val="18"/>
      <color theme="1"/>
      <name val="Arial"/>
      <family val="2"/>
    </font>
    <font>
      <sz val="11"/>
      <color indexed="81"/>
      <name val="Tahoma"/>
      <family val="2"/>
    </font>
    <font>
      <sz val="12"/>
      <color indexed="81"/>
      <name val="Tahoma"/>
      <family val="2"/>
    </font>
    <font>
      <u/>
      <sz val="11"/>
      <color indexed="81"/>
      <name val="Tahoma"/>
      <family val="2"/>
    </font>
    <font>
      <b/>
      <sz val="14"/>
      <color indexed="81"/>
      <name val="Tahoma"/>
      <family val="2"/>
    </font>
    <font>
      <b/>
      <u/>
      <sz val="11"/>
      <color indexed="81"/>
      <name val="Tahoma"/>
      <family val="2"/>
    </font>
    <font>
      <b/>
      <sz val="14"/>
      <color rgb="FFFF0000"/>
      <name val="Arial"/>
      <family val="2"/>
    </font>
    <font>
      <b/>
      <sz val="18"/>
      <color rgb="FFFF0000"/>
      <name val="Arial"/>
      <family val="2"/>
    </font>
    <font>
      <b/>
      <sz val="16"/>
      <name val="Arial"/>
      <family val="2"/>
    </font>
    <font>
      <b/>
      <sz val="12"/>
      <color theme="4" tint="-0.24994659260841701"/>
      <name val="Arial"/>
      <family val="2"/>
    </font>
    <font>
      <sz val="14"/>
      <color theme="1"/>
      <name val="Arial"/>
      <family val="2"/>
    </font>
    <font>
      <b/>
      <sz val="18"/>
      <color theme="1"/>
      <name val="Arial"/>
      <family val="2"/>
    </font>
    <font>
      <b/>
      <sz val="22"/>
      <color theme="1"/>
      <name val="Arial"/>
      <family val="2"/>
    </font>
    <font>
      <b/>
      <sz val="24"/>
      <color rgb="FFFF0000"/>
      <name val="Arial"/>
      <family val="2"/>
    </font>
    <font>
      <sz val="16"/>
      <color theme="1"/>
      <name val="Arial"/>
      <family val="2"/>
    </font>
    <font>
      <b/>
      <sz val="12"/>
      <color rgb="FFA8442B"/>
      <name val="Arial"/>
      <family val="2"/>
    </font>
    <font>
      <sz val="14"/>
      <name val="Arial"/>
      <family val="2"/>
    </font>
    <font>
      <sz val="11"/>
      <color rgb="FF002060"/>
      <name val="Arial"/>
      <family val="2"/>
    </font>
    <font>
      <sz val="16"/>
      <name val="Arial"/>
      <family val="2"/>
    </font>
    <font>
      <b/>
      <sz val="18"/>
      <name val="Arial"/>
      <family val="2"/>
    </font>
    <font>
      <b/>
      <sz val="22"/>
      <color rgb="FFFF0000"/>
      <name val="Arial"/>
      <family val="2"/>
    </font>
    <font>
      <sz val="11"/>
      <color rgb="FFFF0000"/>
      <name val="Arial"/>
      <family val="2"/>
    </font>
    <font>
      <b/>
      <sz val="28"/>
      <color rgb="FF002060"/>
      <name val="Arial"/>
      <family val="2"/>
    </font>
    <font>
      <sz val="28"/>
      <color rgb="FF002060"/>
      <name val="Arial"/>
      <family val="2"/>
    </font>
    <font>
      <b/>
      <sz val="28"/>
      <name val="Arial"/>
      <family val="2"/>
    </font>
    <font>
      <b/>
      <sz val="28"/>
      <color rgb="FF00B050"/>
      <name val="Arial"/>
      <family val="2"/>
    </font>
    <font>
      <sz val="28"/>
      <name val="Arial"/>
      <family val="2"/>
    </font>
    <font>
      <b/>
      <sz val="28"/>
      <color rgb="FFFF0000"/>
      <name val="Arial"/>
      <family val="2"/>
    </font>
    <font>
      <b/>
      <sz val="14"/>
      <color rgb="FF000000"/>
      <name val="Tahoma"/>
      <family val="2"/>
    </font>
    <font>
      <sz val="12"/>
      <color rgb="FF000000"/>
      <name val="Tahoma"/>
      <family val="2"/>
    </font>
    <font>
      <sz val="11"/>
      <color rgb="FF000000"/>
      <name val="Tahoma"/>
      <family val="2"/>
    </font>
    <font>
      <b/>
      <sz val="22"/>
      <name val="Arial"/>
      <family val="2"/>
    </font>
    <font>
      <b/>
      <sz val="13"/>
      <name val="Arial"/>
      <family val="2"/>
    </font>
    <font>
      <b/>
      <sz val="9"/>
      <color rgb="FF000000"/>
      <name val="Tahoma"/>
      <family val="2"/>
    </font>
    <font>
      <sz val="9"/>
      <color rgb="FF000000"/>
      <name val="Tahoma"/>
      <family val="2"/>
    </font>
  </fonts>
  <fills count="16">
    <fill>
      <patternFill patternType="none"/>
    </fill>
    <fill>
      <patternFill patternType="gray125"/>
    </fill>
    <fill>
      <patternFill patternType="solid">
        <fgColor theme="4" tint="0.39997558519241921"/>
        <bgColor indexed="65"/>
      </patternFill>
    </fill>
    <fill>
      <patternFill patternType="solid">
        <fgColor theme="5" tint="0.39997558519241921"/>
        <bgColor indexed="65"/>
      </patternFill>
    </fill>
    <fill>
      <patternFill patternType="solid">
        <fgColor theme="6" tint="0.59999389629810485"/>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theme="0"/>
        <bgColor rgb="FFCCFFFF"/>
      </patternFill>
    </fill>
    <fill>
      <patternFill patternType="solid">
        <fgColor theme="2"/>
        <bgColor indexed="64"/>
      </patternFill>
    </fill>
    <fill>
      <patternFill patternType="solid">
        <fgColor theme="0"/>
        <bgColor auto="1"/>
      </patternFill>
    </fill>
    <fill>
      <patternFill patternType="solid">
        <fgColor theme="0"/>
        <bgColor rgb="FF99CCFF"/>
      </patternFill>
    </fill>
    <fill>
      <patternFill patternType="solid">
        <fgColor theme="3" tint="0.79998168889431442"/>
        <bgColor indexed="64"/>
      </patternFill>
    </fill>
    <fill>
      <patternFill patternType="solid">
        <fgColor rgb="FFCCFF66"/>
        <bgColor indexed="64"/>
      </patternFill>
    </fill>
    <fill>
      <patternFill patternType="solid">
        <fgColor rgb="FFCCFFFF"/>
        <bgColor indexed="64"/>
      </patternFill>
    </fill>
    <fill>
      <patternFill patternType="solid">
        <fgColor rgb="FFCCFF99"/>
        <bgColor indexed="64"/>
      </patternFill>
    </fill>
  </fills>
  <borders count="62">
    <border>
      <left/>
      <right/>
      <top/>
      <bottom/>
      <diagonal/>
    </border>
    <border>
      <left style="thin">
        <color auto="1"/>
      </left>
      <right style="medium">
        <color auto="1"/>
      </right>
      <top style="thin">
        <color auto="1"/>
      </top>
      <bottom style="thin">
        <color auto="1"/>
      </bottom>
      <diagonal/>
    </border>
    <border>
      <left style="thin">
        <color auto="1"/>
      </left>
      <right style="medium">
        <color auto="1"/>
      </right>
      <top style="medium">
        <color auto="1"/>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right/>
      <top style="medium">
        <color auto="1"/>
      </top>
      <bottom style="medium">
        <color auto="1"/>
      </bottom>
      <diagonal/>
    </border>
    <border>
      <left/>
      <right style="thin">
        <color auto="1"/>
      </right>
      <top style="thin">
        <color auto="1"/>
      </top>
      <bottom style="thin">
        <color auto="1"/>
      </bottom>
      <diagonal/>
    </border>
    <border>
      <left/>
      <right style="medium">
        <color auto="1"/>
      </right>
      <top style="medium">
        <color auto="1"/>
      </top>
      <bottom style="medium">
        <color auto="1"/>
      </bottom>
      <diagonal/>
    </border>
    <border>
      <left style="thin">
        <color auto="1"/>
      </left>
      <right style="thin">
        <color auto="1"/>
      </right>
      <top style="medium">
        <color auto="1"/>
      </top>
      <bottom style="thin">
        <color auto="1"/>
      </bottom>
      <diagonal/>
    </border>
    <border>
      <left style="thin">
        <color auto="1"/>
      </left>
      <right style="medium">
        <color auto="1"/>
      </right>
      <top style="thin">
        <color auto="1"/>
      </top>
      <bottom/>
      <diagonal/>
    </border>
    <border>
      <left/>
      <right/>
      <top/>
      <bottom style="medium">
        <color auto="1"/>
      </bottom>
      <diagonal/>
    </border>
    <border>
      <left style="medium">
        <color auto="1"/>
      </left>
      <right/>
      <top style="medium">
        <color auto="1"/>
      </top>
      <bottom style="medium">
        <color auto="1"/>
      </bottom>
      <diagonal/>
    </border>
    <border>
      <left style="medium">
        <color auto="1"/>
      </left>
      <right/>
      <top/>
      <bottom style="medium">
        <color auto="1"/>
      </bottom>
      <diagonal/>
    </border>
    <border>
      <left/>
      <right style="medium">
        <color auto="1"/>
      </right>
      <top/>
      <bottom style="medium">
        <color auto="1"/>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right style="medium">
        <color auto="1"/>
      </right>
      <top style="thin">
        <color auto="1"/>
      </top>
      <bottom style="thin">
        <color auto="1"/>
      </bottom>
      <diagonal/>
    </border>
    <border>
      <left/>
      <right style="medium">
        <color auto="1"/>
      </right>
      <top style="thin">
        <color auto="1"/>
      </top>
      <bottom style="medium">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style="thin">
        <color auto="1"/>
      </right>
      <top style="thin">
        <color auto="1"/>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diagonal/>
    </border>
    <border>
      <left style="thin">
        <color rgb="FF000000"/>
      </left>
      <right/>
      <top style="thin">
        <color rgb="FF000000"/>
      </top>
      <bottom/>
      <diagonal/>
    </border>
    <border>
      <left/>
      <right/>
      <top style="thin">
        <color rgb="FF000000"/>
      </top>
      <bottom/>
      <diagonal/>
    </border>
    <border>
      <left/>
      <right style="thin">
        <color rgb="FF000000"/>
      </right>
      <top/>
      <bottom/>
      <diagonal/>
    </border>
    <border>
      <left style="thin">
        <color rgb="FF000000"/>
      </left>
      <right/>
      <top/>
      <bottom/>
      <diagonal/>
    </border>
    <border>
      <left style="thin">
        <color indexed="64"/>
      </left>
      <right style="thin">
        <color indexed="64"/>
      </right>
      <top/>
      <bottom style="thin">
        <color indexed="64"/>
      </bottom>
      <diagonal/>
    </border>
    <border>
      <left/>
      <right style="thin">
        <color auto="1"/>
      </right>
      <top/>
      <bottom/>
      <diagonal/>
    </border>
    <border>
      <left style="thin">
        <color auto="1"/>
      </left>
      <right/>
      <top style="thin">
        <color auto="1"/>
      </top>
      <bottom/>
      <diagonal/>
    </border>
    <border>
      <left/>
      <right style="thin">
        <color auto="1"/>
      </right>
      <top/>
      <bottom style="thin">
        <color auto="1"/>
      </bottom>
      <diagonal/>
    </border>
    <border>
      <left style="thin">
        <color auto="1"/>
      </left>
      <right style="thin">
        <color auto="1"/>
      </right>
      <top/>
      <bottom/>
      <diagonal/>
    </border>
    <border>
      <left style="thin">
        <color rgb="FF000000"/>
      </left>
      <right style="thin">
        <color rgb="FF000000"/>
      </right>
      <top/>
      <bottom/>
      <diagonal/>
    </border>
    <border>
      <left/>
      <right/>
      <top/>
      <bottom style="thin">
        <color auto="1"/>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style="medium">
        <color auto="1"/>
      </left>
      <right/>
      <top style="thin">
        <color auto="1"/>
      </top>
      <bottom style="thin">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indexed="64"/>
      </right>
      <top/>
      <bottom/>
      <diagonal/>
    </border>
    <border>
      <left style="thin">
        <color rgb="FF000000"/>
      </left>
      <right/>
      <top style="thin">
        <color indexed="64"/>
      </top>
      <bottom/>
      <diagonal/>
    </border>
    <border>
      <left style="medium">
        <color indexed="64"/>
      </left>
      <right style="thin">
        <color auto="1"/>
      </right>
      <top style="thin">
        <color auto="1"/>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auto="1"/>
      </left>
      <right/>
      <top style="thin">
        <color auto="1"/>
      </top>
      <bottom style="medium">
        <color indexed="64"/>
      </bottom>
      <diagonal/>
    </border>
    <border>
      <left/>
      <right style="thin">
        <color auto="1"/>
      </right>
      <top style="thin">
        <color auto="1"/>
      </top>
      <bottom style="medium">
        <color indexed="64"/>
      </bottom>
      <diagonal/>
    </border>
    <border>
      <left style="thin">
        <color auto="1"/>
      </left>
      <right/>
      <top style="medium">
        <color auto="1"/>
      </top>
      <bottom style="thin">
        <color auto="1"/>
      </bottom>
      <diagonal/>
    </border>
    <border>
      <left style="thin">
        <color auto="1"/>
      </left>
      <right style="thin">
        <color auto="1"/>
      </right>
      <top style="thin">
        <color auto="1"/>
      </top>
      <bottom style="medium">
        <color indexed="64"/>
      </bottom>
      <diagonal/>
    </border>
    <border>
      <left/>
      <right/>
      <top style="thin">
        <color auto="1"/>
      </top>
      <bottom style="medium">
        <color auto="1"/>
      </bottom>
      <diagonal/>
    </border>
    <border>
      <left/>
      <right style="thin">
        <color auto="1"/>
      </right>
      <top style="thin">
        <color rgb="FF000000"/>
      </top>
      <bottom style="thin">
        <color rgb="FF000000"/>
      </bottom>
      <diagonal/>
    </border>
  </borders>
  <cellStyleXfs count="10">
    <xf numFmtId="0" fontId="0" fillId="0" borderId="0"/>
    <xf numFmtId="0" fontId="2" fillId="0" borderId="0"/>
    <xf numFmtId="0" fontId="2" fillId="0" borderId="0"/>
    <xf numFmtId="9" fontId="2" fillId="0" borderId="0" applyFont="0" applyFill="0" applyBorder="0" applyAlignment="0" applyProtection="0"/>
    <xf numFmtId="0" fontId="13" fillId="4" borderId="0" applyNumberFormat="0" applyBorder="0" applyAlignment="0" applyProtection="0"/>
    <xf numFmtId="0" fontId="13" fillId="5" borderId="0" applyNumberFormat="0" applyBorder="0" applyAlignment="0" applyProtection="0"/>
    <xf numFmtId="0" fontId="14" fillId="2" borderId="0" applyNumberFormat="0" applyBorder="0" applyAlignment="0" applyProtection="0"/>
    <xf numFmtId="0" fontId="14" fillId="3" borderId="0" applyNumberFormat="0" applyBorder="0" applyAlignment="0" applyProtection="0"/>
    <xf numFmtId="0" fontId="14" fillId="6" borderId="0" applyNumberFormat="0" applyBorder="0" applyAlignment="0" applyProtection="0"/>
    <xf numFmtId="9" fontId="17" fillId="0" borderId="0" applyFont="0" applyFill="0" applyBorder="0" applyAlignment="0" applyProtection="0"/>
  </cellStyleXfs>
  <cellXfs count="385">
    <xf numFmtId="0" fontId="0" fillId="0" borderId="0" xfId="0"/>
    <xf numFmtId="0" fontId="15" fillId="7" borderId="26" xfId="2" applyFont="1" applyFill="1" applyBorder="1" applyAlignment="1">
      <alignment vertical="center" wrapText="1"/>
    </xf>
    <xf numFmtId="0" fontId="2" fillId="7" borderId="1" xfId="2" applyFont="1" applyFill="1" applyBorder="1" applyAlignment="1" applyProtection="1">
      <alignment horizontal="center" vertical="center"/>
      <protection locked="0"/>
    </xf>
    <xf numFmtId="0" fontId="2" fillId="7" borderId="9" xfId="2" applyFont="1" applyFill="1" applyBorder="1" applyAlignment="1" applyProtection="1">
      <alignment horizontal="center" vertical="center"/>
      <protection locked="0"/>
    </xf>
    <xf numFmtId="0" fontId="17" fillId="7" borderId="4" xfId="0" applyFont="1" applyFill="1" applyBorder="1"/>
    <xf numFmtId="0" fontId="1" fillId="7" borderId="4" xfId="0" applyFont="1" applyFill="1" applyBorder="1" applyAlignment="1">
      <alignment horizontal="center" vertical="center"/>
    </xf>
    <xf numFmtId="0" fontId="15" fillId="7" borderId="4" xfId="2" applyFont="1" applyFill="1" applyBorder="1" applyAlignment="1">
      <alignment horizontal="left" vertical="center" wrapText="1"/>
    </xf>
    <xf numFmtId="0" fontId="12" fillId="7" borderId="16" xfId="2" applyFont="1" applyFill="1" applyBorder="1" applyAlignment="1" applyProtection="1">
      <alignment horizontal="left" vertical="center" wrapText="1"/>
      <protection locked="0"/>
    </xf>
    <xf numFmtId="14" fontId="12" fillId="7" borderId="16" xfId="2" applyNumberFormat="1" applyFont="1" applyFill="1" applyBorder="1" applyAlignment="1" applyProtection="1">
      <alignment horizontal="left" vertical="center" wrapText="1"/>
      <protection locked="0"/>
    </xf>
    <xf numFmtId="0" fontId="11" fillId="7" borderId="16" xfId="2" applyFont="1" applyFill="1" applyBorder="1" applyAlignment="1" applyProtection="1">
      <alignment horizontal="left" vertical="center" wrapText="1"/>
      <protection locked="0"/>
    </xf>
    <xf numFmtId="0" fontId="15" fillId="7" borderId="4" xfId="2" applyFont="1" applyFill="1" applyBorder="1" applyAlignment="1">
      <alignment vertical="center" wrapText="1"/>
    </xf>
    <xf numFmtId="0" fontId="1" fillId="7" borderId="4" xfId="0" applyFont="1" applyFill="1" applyBorder="1" applyAlignment="1">
      <alignment horizontal="center" vertical="center" wrapText="1"/>
    </xf>
    <xf numFmtId="0" fontId="12" fillId="7" borderId="17" xfId="2" applyFont="1" applyFill="1" applyBorder="1" applyAlignment="1" applyProtection="1">
      <alignment horizontal="left" vertical="center" wrapText="1"/>
    </xf>
    <xf numFmtId="0" fontId="36" fillId="7" borderId="4" xfId="0" applyFont="1" applyFill="1" applyBorder="1" applyAlignment="1">
      <alignment horizontal="center" vertical="center"/>
    </xf>
    <xf numFmtId="0" fontId="19" fillId="7" borderId="4" xfId="0" applyFont="1" applyFill="1" applyBorder="1" applyAlignment="1">
      <alignment horizontal="center" vertical="center"/>
    </xf>
    <xf numFmtId="0" fontId="38" fillId="7" borderId="4" xfId="0" applyFont="1" applyFill="1" applyBorder="1" applyAlignment="1">
      <alignment horizontal="center" vertical="center"/>
    </xf>
    <xf numFmtId="0" fontId="36" fillId="7" borderId="4" xfId="0" applyFont="1" applyFill="1" applyBorder="1" applyAlignment="1">
      <alignment horizontal="center" vertical="center" wrapText="1"/>
    </xf>
    <xf numFmtId="0" fontId="19" fillId="7" borderId="4" xfId="0" applyFont="1" applyFill="1" applyBorder="1" applyAlignment="1">
      <alignment horizontal="right" vertical="center"/>
    </xf>
    <xf numFmtId="0" fontId="23" fillId="7" borderId="4" xfId="5" applyFont="1" applyFill="1" applyBorder="1" applyAlignment="1">
      <alignment horizontal="left" vertical="center" wrapText="1"/>
    </xf>
    <xf numFmtId="0" fontId="11" fillId="7" borderId="14" xfId="2" applyFont="1" applyFill="1" applyBorder="1" applyAlignment="1" applyProtection="1">
      <alignment horizontal="center" vertical="center" wrapText="1"/>
      <protection locked="0"/>
    </xf>
    <xf numFmtId="0" fontId="11" fillId="7" borderId="51" xfId="2" applyFont="1" applyFill="1" applyBorder="1" applyAlignment="1" applyProtection="1">
      <alignment horizontal="center" vertical="center" wrapText="1"/>
      <protection locked="0"/>
    </xf>
    <xf numFmtId="0" fontId="10" fillId="7" borderId="15" xfId="2" applyFont="1" applyFill="1" applyBorder="1" applyAlignment="1" applyProtection="1">
      <alignment horizontal="right" vertical="center" wrapText="1"/>
      <protection locked="0"/>
    </xf>
    <xf numFmtId="0" fontId="10" fillId="7" borderId="53" xfId="2" applyFont="1" applyFill="1" applyBorder="1" applyAlignment="1" applyProtection="1">
      <alignment horizontal="right" vertical="center" wrapText="1"/>
      <protection locked="0"/>
    </xf>
    <xf numFmtId="0" fontId="11" fillId="7" borderId="17" xfId="2" applyFont="1" applyFill="1" applyBorder="1" applyAlignment="1" applyProtection="1">
      <alignment horizontal="left" vertical="center" wrapText="1"/>
      <protection locked="0"/>
    </xf>
    <xf numFmtId="164" fontId="11" fillId="7" borderId="4" xfId="0" applyNumberFormat="1" applyFont="1" applyFill="1" applyBorder="1" applyAlignment="1" applyProtection="1">
      <alignment horizontal="center" vertical="center"/>
      <protection hidden="1"/>
    </xf>
    <xf numFmtId="2" fontId="19" fillId="7" borderId="4" xfId="0" applyNumberFormat="1" applyFont="1" applyFill="1" applyBorder="1" applyAlignment="1" applyProtection="1">
      <alignment horizontal="center" vertical="center"/>
      <protection hidden="1"/>
    </xf>
    <xf numFmtId="0" fontId="53" fillId="7" borderId="4" xfId="2" applyFont="1" applyFill="1" applyBorder="1" applyAlignment="1" applyProtection="1">
      <alignment horizontal="center" vertical="center" wrapText="1"/>
      <protection locked="0"/>
    </xf>
    <xf numFmtId="0" fontId="53" fillId="7" borderId="38" xfId="2" applyFont="1" applyFill="1" applyBorder="1" applyAlignment="1" applyProtection="1">
      <alignment horizontal="center" vertical="center" wrapText="1"/>
      <protection locked="0"/>
    </xf>
    <xf numFmtId="0" fontId="53" fillId="7" borderId="47" xfId="2" applyFont="1" applyFill="1" applyBorder="1" applyAlignment="1" applyProtection="1">
      <alignment horizontal="center" vertical="center" wrapText="1"/>
      <protection locked="0"/>
    </xf>
    <xf numFmtId="0" fontId="15" fillId="7" borderId="33" xfId="2" applyFont="1" applyFill="1" applyBorder="1" applyAlignment="1">
      <alignment horizontal="left" vertical="center" wrapText="1"/>
    </xf>
    <xf numFmtId="0" fontId="15" fillId="7" borderId="34" xfId="2" applyFont="1" applyFill="1" applyBorder="1" applyAlignment="1">
      <alignment vertical="center" wrapText="1"/>
    </xf>
    <xf numFmtId="0" fontId="15" fillId="7" borderId="36" xfId="2" applyFont="1" applyFill="1" applyBorder="1" applyAlignment="1">
      <alignment horizontal="left" vertical="center" wrapText="1"/>
    </xf>
    <xf numFmtId="0" fontId="15" fillId="7" borderId="43" xfId="2" applyFont="1" applyFill="1" applyBorder="1" applyAlignment="1">
      <alignment vertical="center" wrapText="1"/>
    </xf>
    <xf numFmtId="0" fontId="15" fillId="7" borderId="36" xfId="2" applyFont="1" applyFill="1" applyBorder="1" applyAlignment="1">
      <alignment vertical="center" wrapText="1"/>
    </xf>
    <xf numFmtId="0" fontId="15" fillId="7" borderId="3" xfId="2" applyFont="1" applyFill="1" applyBorder="1" applyAlignment="1">
      <alignment horizontal="left" vertical="center" wrapText="1"/>
    </xf>
    <xf numFmtId="0" fontId="53" fillId="7" borderId="42" xfId="2" applyFont="1" applyFill="1" applyBorder="1" applyAlignment="1" applyProtection="1">
      <alignment horizontal="center" vertical="center" wrapText="1"/>
      <protection locked="0"/>
    </xf>
    <xf numFmtId="0" fontId="53" fillId="7" borderId="46" xfId="2" applyFont="1" applyFill="1" applyBorder="1" applyAlignment="1" applyProtection="1">
      <alignment horizontal="center" vertical="center" wrapText="1"/>
      <protection locked="0"/>
    </xf>
    <xf numFmtId="0" fontId="15" fillId="7" borderId="3" xfId="2" applyFont="1" applyFill="1" applyBorder="1" applyAlignment="1">
      <alignment vertical="center" wrapText="1"/>
    </xf>
    <xf numFmtId="9" fontId="43" fillId="7" borderId="4" xfId="0" applyNumberFormat="1" applyFont="1" applyFill="1" applyBorder="1" applyAlignment="1">
      <alignment vertical="center"/>
    </xf>
    <xf numFmtId="164" fontId="12" fillId="7" borderId="4" xfId="0" applyNumberFormat="1" applyFont="1" applyFill="1" applyBorder="1" applyAlignment="1" applyProtection="1">
      <alignment horizontal="right" vertical="center"/>
      <protection hidden="1"/>
    </xf>
    <xf numFmtId="0" fontId="12" fillId="7" borderId="3" xfId="2" applyFont="1" applyFill="1" applyBorder="1" applyAlignment="1">
      <alignment horizontal="center" vertical="center"/>
    </xf>
    <xf numFmtId="0" fontId="1" fillId="7" borderId="0" xfId="0" applyFont="1" applyFill="1"/>
    <xf numFmtId="0" fontId="0" fillId="7" borderId="0" xfId="0" applyFill="1"/>
    <xf numFmtId="0" fontId="1" fillId="7" borderId="0" xfId="0" applyFont="1" applyFill="1" applyAlignment="1">
      <alignment horizontal="center" vertical="center" wrapText="1"/>
    </xf>
    <xf numFmtId="0" fontId="1" fillId="7" borderId="0" xfId="0" applyFont="1" applyFill="1" applyAlignment="1">
      <alignment horizontal="center" vertical="center"/>
    </xf>
    <xf numFmtId="0" fontId="0" fillId="7" borderId="0" xfId="0" applyFill="1" applyAlignment="1">
      <alignment vertical="top" wrapText="1"/>
    </xf>
    <xf numFmtId="0" fontId="0" fillId="7" borderId="0" xfId="0" applyFill="1" applyBorder="1" applyAlignment="1" applyProtection="1">
      <protection locked="0"/>
    </xf>
    <xf numFmtId="0" fontId="0" fillId="7" borderId="0" xfId="0" applyFill="1" applyBorder="1"/>
    <xf numFmtId="0" fontId="19" fillId="7" borderId="4" xfId="0" applyFont="1" applyFill="1" applyBorder="1" applyAlignment="1">
      <alignment vertical="center"/>
    </xf>
    <xf numFmtId="164" fontId="0" fillId="7" borderId="0" xfId="0" applyNumberFormat="1" applyFill="1"/>
    <xf numFmtId="0" fontId="23" fillId="7" borderId="40" xfId="0" applyFont="1" applyFill="1" applyBorder="1" applyAlignment="1">
      <alignment horizontal="right" vertical="center"/>
    </xf>
    <xf numFmtId="0" fontId="23" fillId="7" borderId="45" xfId="0" applyFont="1" applyFill="1" applyBorder="1" applyAlignment="1">
      <alignment horizontal="right" vertical="center"/>
    </xf>
    <xf numFmtId="0" fontId="23" fillId="7" borderId="20" xfId="0" applyFont="1" applyFill="1" applyBorder="1" applyAlignment="1">
      <alignment horizontal="right" vertical="center"/>
    </xf>
    <xf numFmtId="164" fontId="46" fillId="7" borderId="40" xfId="0" applyNumberFormat="1" applyFont="1" applyFill="1" applyBorder="1" applyAlignment="1" applyProtection="1">
      <alignment horizontal="center" vertical="center"/>
      <protection hidden="1"/>
    </xf>
    <xf numFmtId="164" fontId="0" fillId="7" borderId="0" xfId="0" applyNumberFormat="1" applyFill="1" applyBorder="1"/>
    <xf numFmtId="0" fontId="23" fillId="7" borderId="47" xfId="0" applyFont="1" applyFill="1" applyBorder="1" applyAlignment="1">
      <alignment horizontal="right" vertical="center"/>
    </xf>
    <xf numFmtId="0" fontId="23" fillId="7" borderId="44" xfId="0" applyFont="1" applyFill="1" applyBorder="1" applyAlignment="1">
      <alignment horizontal="right" vertical="center" wrapText="1"/>
    </xf>
    <xf numFmtId="0" fontId="23" fillId="7" borderId="41" xfId="0" applyFont="1" applyFill="1" applyBorder="1" applyAlignment="1">
      <alignment horizontal="right" vertical="center"/>
    </xf>
    <xf numFmtId="164" fontId="46" fillId="7" borderId="46" xfId="0" applyNumberFormat="1" applyFont="1" applyFill="1" applyBorder="1" applyAlignment="1" applyProtection="1">
      <alignment horizontal="center" vertical="center"/>
      <protection hidden="1"/>
    </xf>
    <xf numFmtId="0" fontId="19" fillId="7" borderId="4" xfId="0" applyFont="1" applyFill="1" applyBorder="1" applyAlignment="1">
      <alignment horizontal="left" vertical="center"/>
    </xf>
    <xf numFmtId="164" fontId="57" fillId="7" borderId="4" xfId="0" applyNumberFormat="1" applyFont="1" applyFill="1" applyBorder="1" applyAlignment="1" applyProtection="1">
      <alignment horizontal="center" vertical="center"/>
      <protection hidden="1"/>
    </xf>
    <xf numFmtId="0" fontId="34" fillId="7" borderId="0" xfId="0" applyFont="1" applyFill="1"/>
    <xf numFmtId="0" fontId="0" fillId="7" borderId="0" xfId="0" applyFill="1" applyBorder="1" applyAlignment="1">
      <alignment horizontal="center"/>
    </xf>
    <xf numFmtId="0" fontId="0" fillId="7" borderId="39" xfId="0" applyFill="1" applyBorder="1"/>
    <xf numFmtId="0" fontId="12" fillId="7" borderId="17" xfId="2" applyFont="1" applyFill="1" applyBorder="1" applyAlignment="1" applyProtection="1">
      <alignment horizontal="left" vertical="center" wrapText="1"/>
      <protection locked="0"/>
    </xf>
    <xf numFmtId="0" fontId="22" fillId="7" borderId="4" xfId="4" applyFont="1" applyFill="1" applyBorder="1" applyAlignment="1">
      <alignment horizontal="center" vertical="center" wrapText="1"/>
    </xf>
    <xf numFmtId="0" fontId="2" fillId="7" borderId="0" xfId="2" applyFont="1" applyFill="1" applyBorder="1"/>
    <xf numFmtId="0" fontId="3" fillId="7" borderId="0" xfId="2" applyFont="1" applyFill="1" applyBorder="1" applyAlignment="1">
      <alignment horizontal="left" vertical="center"/>
    </xf>
    <xf numFmtId="0" fontId="2" fillId="7" borderId="0" xfId="2" applyFont="1" applyFill="1" applyBorder="1" applyAlignment="1">
      <alignment vertical="center"/>
    </xf>
    <xf numFmtId="0" fontId="12" fillId="10" borderId="4" xfId="2" applyFont="1" applyFill="1" applyBorder="1" applyAlignment="1">
      <alignment horizontal="center" vertical="center"/>
    </xf>
    <xf numFmtId="0" fontId="3" fillId="7" borderId="4" xfId="1" applyFont="1" applyFill="1" applyBorder="1" applyAlignment="1" applyProtection="1">
      <alignment horizontal="center" vertical="center" wrapText="1"/>
    </xf>
    <xf numFmtId="9" fontId="43" fillId="7" borderId="0" xfId="0" applyNumberFormat="1" applyFont="1" applyFill="1" applyBorder="1" applyAlignment="1">
      <alignment vertical="center"/>
    </xf>
    <xf numFmtId="0" fontId="0" fillId="7" borderId="39" xfId="0" applyFill="1" applyBorder="1" applyAlignment="1">
      <alignment horizontal="center"/>
    </xf>
    <xf numFmtId="0" fontId="1" fillId="7" borderId="0" xfId="0" applyFont="1" applyFill="1" applyBorder="1" applyAlignment="1">
      <alignment horizontal="center" vertical="center"/>
    </xf>
    <xf numFmtId="0" fontId="47" fillId="7" borderId="0" xfId="0" applyFont="1" applyFill="1"/>
    <xf numFmtId="0" fontId="35" fillId="7" borderId="27" xfId="2" applyFont="1" applyFill="1" applyBorder="1" applyAlignment="1" applyProtection="1">
      <alignment horizontal="center" vertical="center"/>
      <protection locked="0"/>
    </xf>
    <xf numFmtId="0" fontId="53" fillId="7" borderId="27" xfId="2" applyFont="1" applyFill="1" applyBorder="1" applyAlignment="1" applyProtection="1">
      <alignment horizontal="center" vertical="center"/>
      <protection locked="0"/>
    </xf>
    <xf numFmtId="0" fontId="53" fillId="7" borderId="25" xfId="2" applyFont="1" applyFill="1" applyBorder="1" applyAlignment="1" applyProtection="1">
      <alignment horizontal="center" vertical="center"/>
      <protection locked="0"/>
    </xf>
    <xf numFmtId="9" fontId="8" fillId="7" borderId="0" xfId="2" applyNumberFormat="1" applyFont="1" applyFill="1" applyBorder="1" applyAlignment="1">
      <alignment horizontal="right"/>
    </xf>
    <xf numFmtId="10" fontId="0" fillId="7" borderId="39" xfId="0" applyNumberFormat="1" applyFill="1" applyBorder="1" applyAlignment="1">
      <alignment horizontal="center" vertical="top"/>
    </xf>
    <xf numFmtId="10" fontId="0" fillId="7" borderId="4" xfId="0" applyNumberFormat="1" applyFill="1" applyBorder="1" applyAlignment="1">
      <alignment horizontal="center" vertical="center"/>
    </xf>
    <xf numFmtId="0" fontId="0" fillId="7" borderId="4" xfId="0" applyFill="1" applyBorder="1" applyAlignment="1">
      <alignment horizontal="center" vertical="center"/>
    </xf>
    <xf numFmtId="9" fontId="0" fillId="7" borderId="4" xfId="0" applyNumberFormat="1" applyFill="1" applyBorder="1" applyAlignment="1">
      <alignment horizontal="center" vertical="center"/>
    </xf>
    <xf numFmtId="164" fontId="32" fillId="7" borderId="4" xfId="0" applyNumberFormat="1" applyFont="1" applyFill="1" applyBorder="1" applyAlignment="1">
      <alignment horizontal="center" vertical="center"/>
    </xf>
    <xf numFmtId="164" fontId="32" fillId="7" borderId="0" xfId="0" applyNumberFormat="1" applyFont="1" applyFill="1" applyBorder="1" applyAlignment="1">
      <alignment horizontal="center" vertical="center"/>
    </xf>
    <xf numFmtId="0" fontId="16" fillId="11" borderId="4" xfId="2" applyFont="1" applyFill="1" applyBorder="1" applyAlignment="1">
      <alignment horizontal="center" vertical="center"/>
    </xf>
    <xf numFmtId="9" fontId="2" fillId="7" borderId="4" xfId="2" applyNumberFormat="1" applyFont="1" applyFill="1" applyBorder="1" applyAlignment="1">
      <alignment vertical="center"/>
    </xf>
    <xf numFmtId="0" fontId="35" fillId="7" borderId="43" xfId="2" applyFont="1" applyFill="1" applyBorder="1" applyAlignment="1" applyProtection="1">
      <alignment horizontal="center" vertical="center"/>
      <protection locked="0"/>
    </xf>
    <xf numFmtId="0" fontId="53" fillId="8" borderId="43" xfId="2" applyFont="1" applyFill="1" applyBorder="1" applyAlignment="1" applyProtection="1">
      <alignment horizontal="center" vertical="center"/>
      <protection locked="0"/>
    </xf>
    <xf numFmtId="0" fontId="53" fillId="8" borderId="36" xfId="2" applyFont="1" applyFill="1" applyBorder="1" applyAlignment="1" applyProtection="1">
      <alignment horizontal="center" vertical="center"/>
      <protection locked="0"/>
    </xf>
    <xf numFmtId="0" fontId="53" fillId="8" borderId="4" xfId="2" applyFont="1" applyFill="1" applyBorder="1" applyAlignment="1" applyProtection="1">
      <alignment horizontal="center" vertical="center"/>
      <protection locked="0"/>
    </xf>
    <xf numFmtId="0" fontId="0" fillId="7" borderId="0" xfId="0" applyFill="1" applyBorder="1" applyAlignment="1">
      <alignment horizontal="center" vertical="center"/>
    </xf>
    <xf numFmtId="9" fontId="0" fillId="7" borderId="0" xfId="0" applyNumberFormat="1" applyFill="1" applyBorder="1" applyAlignment="1">
      <alignment horizontal="center" vertical="center"/>
    </xf>
    <xf numFmtId="164" fontId="32" fillId="7" borderId="39" xfId="0" applyNumberFormat="1" applyFont="1" applyFill="1" applyBorder="1" applyAlignment="1">
      <alignment horizontal="center" vertical="center"/>
    </xf>
    <xf numFmtId="9" fontId="2" fillId="7" borderId="0" xfId="2" applyNumberFormat="1" applyFont="1" applyFill="1" applyBorder="1" applyAlignment="1">
      <alignment vertical="center"/>
    </xf>
    <xf numFmtId="0" fontId="53" fillId="8" borderId="33" xfId="2" applyFont="1" applyFill="1" applyBorder="1" applyAlignment="1" applyProtection="1">
      <alignment horizontal="center" vertical="center"/>
      <protection locked="0"/>
    </xf>
    <xf numFmtId="0" fontId="53" fillId="8" borderId="32" xfId="2" applyFont="1" applyFill="1" applyBorder="1" applyAlignment="1" applyProtection="1">
      <alignment horizontal="center" vertical="center"/>
      <protection locked="0"/>
    </xf>
    <xf numFmtId="0" fontId="0" fillId="7" borderId="0" xfId="0" applyFill="1" applyAlignment="1">
      <alignment horizontal="center" vertical="center"/>
    </xf>
    <xf numFmtId="0" fontId="2" fillId="7" borderId="0" xfId="2" applyFont="1" applyFill="1"/>
    <xf numFmtId="9" fontId="1" fillId="7" borderId="0" xfId="0" applyNumberFormat="1" applyFont="1" applyFill="1" applyAlignment="1">
      <alignment horizontal="center" vertical="center"/>
    </xf>
    <xf numFmtId="0" fontId="26" fillId="7" borderId="4" xfId="0" applyFont="1" applyFill="1" applyBorder="1" applyAlignment="1">
      <alignment horizontal="center" vertical="center"/>
    </xf>
    <xf numFmtId="0" fontId="26" fillId="7" borderId="0" xfId="0" applyFont="1" applyFill="1" applyBorder="1" applyAlignment="1">
      <alignment horizontal="center" vertical="center"/>
    </xf>
    <xf numFmtId="10" fontId="15" fillId="7" borderId="4" xfId="0" applyNumberFormat="1" applyFont="1" applyFill="1" applyBorder="1" applyAlignment="1">
      <alignment horizontal="center" vertical="center"/>
    </xf>
    <xf numFmtId="0" fontId="1" fillId="7" borderId="0" xfId="0" applyFont="1" applyFill="1" applyBorder="1" applyAlignment="1">
      <alignment vertical="center"/>
    </xf>
    <xf numFmtId="164" fontId="26" fillId="7" borderId="39" xfId="0" applyNumberFormat="1" applyFont="1" applyFill="1" applyBorder="1" applyAlignment="1">
      <alignment horizontal="center" vertical="center"/>
    </xf>
    <xf numFmtId="164" fontId="26" fillId="7" borderId="0" xfId="0" applyNumberFormat="1" applyFont="1" applyFill="1" applyBorder="1" applyAlignment="1">
      <alignment horizontal="center" vertical="center"/>
    </xf>
    <xf numFmtId="0" fontId="11" fillId="7" borderId="0" xfId="2" applyFont="1" applyFill="1" applyBorder="1" applyAlignment="1">
      <alignment horizontal="right" vertical="center"/>
    </xf>
    <xf numFmtId="164" fontId="44" fillId="7" borderId="0" xfId="2" applyNumberFormat="1" applyFont="1" applyFill="1" applyBorder="1" applyAlignment="1">
      <alignment horizontal="center" vertical="center"/>
    </xf>
    <xf numFmtId="164" fontId="2" fillId="7" borderId="0" xfId="2" applyNumberFormat="1" applyFont="1" applyFill="1" applyBorder="1" applyAlignment="1">
      <alignment horizontal="center" vertical="center"/>
    </xf>
    <xf numFmtId="0" fontId="42" fillId="7" borderId="0" xfId="2" applyFont="1" applyFill="1" applyBorder="1" applyAlignment="1">
      <alignment horizontal="right" vertical="center"/>
    </xf>
    <xf numFmtId="164" fontId="2" fillId="7" borderId="0" xfId="2" applyNumberFormat="1" applyFont="1" applyFill="1" applyBorder="1" applyAlignment="1">
      <alignment horizontal="right" vertical="center"/>
    </xf>
    <xf numFmtId="164" fontId="2" fillId="7" borderId="45" xfId="2" applyNumberFormat="1" applyFont="1" applyFill="1" applyBorder="1" applyAlignment="1">
      <alignment horizontal="right" vertical="center"/>
    </xf>
    <xf numFmtId="0" fontId="2" fillId="7" borderId="45" xfId="2" applyFont="1" applyFill="1" applyBorder="1" applyAlignment="1">
      <alignment horizontal="left" vertical="center"/>
    </xf>
    <xf numFmtId="0" fontId="2" fillId="7" borderId="0" xfId="2" applyFont="1" applyFill="1" applyBorder="1" applyAlignment="1">
      <alignment horizontal="left" vertical="center"/>
    </xf>
    <xf numFmtId="0" fontId="34" fillId="7" borderId="0" xfId="2" applyFont="1" applyFill="1" applyBorder="1" applyAlignment="1">
      <alignment horizontal="right" vertical="center"/>
    </xf>
    <xf numFmtId="0" fontId="45" fillId="7" borderId="0" xfId="2" applyFont="1" applyFill="1" applyBorder="1" applyAlignment="1">
      <alignment horizontal="center" vertical="center"/>
    </xf>
    <xf numFmtId="164" fontId="33" fillId="7" borderId="44" xfId="2" applyNumberFormat="1" applyFont="1" applyFill="1" applyBorder="1" applyAlignment="1" applyProtection="1">
      <alignment horizontal="right" vertical="center"/>
    </xf>
    <xf numFmtId="164" fontId="33" fillId="7" borderId="0" xfId="2" applyNumberFormat="1" applyFont="1" applyFill="1" applyBorder="1" applyAlignment="1" applyProtection="1">
      <alignment horizontal="right" vertical="center"/>
    </xf>
    <xf numFmtId="0" fontId="11" fillId="7" borderId="44" xfId="2" applyFont="1" applyFill="1" applyBorder="1" applyAlignment="1">
      <alignment horizontal="left" vertical="center"/>
    </xf>
    <xf numFmtId="10" fontId="0" fillId="7" borderId="0" xfId="0" applyNumberFormat="1" applyFill="1" applyBorder="1"/>
    <xf numFmtId="0" fontId="34" fillId="7" borderId="0" xfId="0" applyFont="1" applyFill="1" applyBorder="1"/>
    <xf numFmtId="0" fontId="18" fillId="7" borderId="0" xfId="2" applyFont="1" applyFill="1" applyBorder="1" applyAlignment="1" applyProtection="1">
      <alignment vertical="top" wrapText="1"/>
      <protection locked="0"/>
    </xf>
    <xf numFmtId="0" fontId="18" fillId="7" borderId="0" xfId="2" applyFont="1" applyFill="1" applyBorder="1" applyAlignment="1" applyProtection="1">
      <alignment horizontal="center" vertical="top" wrapText="1"/>
      <protection locked="0"/>
    </xf>
    <xf numFmtId="0" fontId="12" fillId="7" borderId="2" xfId="2" applyFont="1" applyFill="1" applyBorder="1" applyAlignment="1">
      <alignment horizontal="center" vertical="center"/>
    </xf>
    <xf numFmtId="0" fontId="3" fillId="7" borderId="0" xfId="2" applyFont="1" applyFill="1" applyBorder="1" applyAlignment="1">
      <alignment horizontal="center" vertical="center"/>
    </xf>
    <xf numFmtId="0" fontId="2" fillId="7" borderId="0" xfId="2" applyFont="1" applyFill="1" applyBorder="1" applyAlignment="1" applyProtection="1">
      <alignment horizontal="center" vertical="center"/>
      <protection locked="0"/>
    </xf>
    <xf numFmtId="0" fontId="17" fillId="7" borderId="0" xfId="0" applyFont="1" applyFill="1"/>
    <xf numFmtId="0" fontId="0" fillId="7" borderId="46" xfId="0" applyFill="1" applyBorder="1"/>
    <xf numFmtId="2" fontId="2" fillId="7" borderId="0" xfId="2" applyNumberFormat="1" applyFont="1" applyFill="1" applyBorder="1" applyAlignment="1">
      <alignment horizontal="center" vertical="center"/>
    </xf>
    <xf numFmtId="0" fontId="12" fillId="10" borderId="6" xfId="2" applyFont="1" applyFill="1" applyBorder="1" applyAlignment="1">
      <alignment horizontal="center" vertical="center"/>
    </xf>
    <xf numFmtId="0" fontId="0" fillId="7" borderId="47" xfId="0" applyFill="1" applyBorder="1"/>
    <xf numFmtId="0" fontId="53" fillId="7" borderId="43" xfId="2" applyFont="1" applyFill="1" applyBorder="1" applyAlignment="1" applyProtection="1">
      <alignment horizontal="center" vertical="center"/>
      <protection locked="0"/>
    </xf>
    <xf numFmtId="2" fontId="2" fillId="7" borderId="0" xfId="2" applyNumberFormat="1" applyFont="1" applyFill="1" applyBorder="1" applyAlignment="1">
      <alignment vertical="center"/>
    </xf>
    <xf numFmtId="9" fontId="0" fillId="7" borderId="4" xfId="9" applyFont="1" applyFill="1" applyBorder="1" applyAlignment="1">
      <alignment horizontal="center" vertical="center"/>
    </xf>
    <xf numFmtId="164" fontId="33" fillId="7" borderId="4" xfId="0" applyNumberFormat="1" applyFont="1" applyFill="1" applyBorder="1" applyAlignment="1">
      <alignment horizontal="center" vertical="center"/>
    </xf>
    <xf numFmtId="0" fontId="53" fillId="7" borderId="4" xfId="2" applyFont="1" applyFill="1" applyBorder="1" applyAlignment="1" applyProtection="1">
      <alignment horizontal="center" vertical="center"/>
      <protection locked="0"/>
    </xf>
    <xf numFmtId="9" fontId="2" fillId="7" borderId="6" xfId="2" applyNumberFormat="1" applyFont="1" applyFill="1" applyBorder="1" applyAlignment="1">
      <alignment vertical="center"/>
    </xf>
    <xf numFmtId="164" fontId="33" fillId="7" borderId="0" xfId="0" applyNumberFormat="1" applyFont="1" applyFill="1" applyBorder="1" applyAlignment="1">
      <alignment horizontal="center" vertical="center"/>
    </xf>
    <xf numFmtId="0" fontId="16" fillId="11" borderId="34" xfId="2" applyFont="1" applyFill="1" applyBorder="1" applyAlignment="1">
      <alignment horizontal="center" vertical="center"/>
    </xf>
    <xf numFmtId="0" fontId="15" fillId="7" borderId="35" xfId="2" applyFont="1" applyFill="1" applyBorder="1" applyAlignment="1">
      <alignment horizontal="left" vertical="center" wrapText="1"/>
    </xf>
    <xf numFmtId="0" fontId="53" fillId="8" borderId="35" xfId="2" applyFont="1" applyFill="1" applyBorder="1" applyAlignment="1" applyProtection="1">
      <alignment horizontal="center" vertical="center"/>
      <protection locked="0"/>
    </xf>
    <xf numFmtId="9" fontId="2" fillId="7" borderId="3" xfId="2" applyNumberFormat="1" applyFont="1" applyFill="1" applyBorder="1" applyAlignment="1">
      <alignment vertical="center"/>
    </xf>
    <xf numFmtId="0" fontId="23" fillId="7" borderId="18" xfId="0" applyFont="1" applyFill="1" applyBorder="1" applyAlignment="1">
      <alignment vertical="center" wrapText="1"/>
    </xf>
    <xf numFmtId="0" fontId="15" fillId="7" borderId="29" xfId="2" applyFont="1" applyFill="1" applyBorder="1" applyAlignment="1">
      <alignment horizontal="left" vertical="center" wrapText="1"/>
    </xf>
    <xf numFmtId="0" fontId="15" fillId="8" borderId="28" xfId="2" applyFont="1" applyFill="1" applyBorder="1" applyAlignment="1">
      <alignment vertical="center" wrapText="1"/>
    </xf>
    <xf numFmtId="0" fontId="53" fillId="8" borderId="29" xfId="2" applyFont="1" applyFill="1" applyBorder="1" applyAlignment="1" applyProtection="1">
      <alignment horizontal="center" vertical="center"/>
      <protection locked="0"/>
    </xf>
    <xf numFmtId="0" fontId="53" fillId="8" borderId="30" xfId="2" applyFont="1" applyFill="1" applyBorder="1" applyAlignment="1" applyProtection="1">
      <alignment horizontal="center" vertical="center"/>
      <protection locked="0"/>
    </xf>
    <xf numFmtId="0" fontId="53" fillId="8" borderId="31" xfId="2" applyFont="1" applyFill="1" applyBorder="1" applyAlignment="1" applyProtection="1">
      <alignment horizontal="center" vertical="center"/>
      <protection locked="0"/>
    </xf>
    <xf numFmtId="0" fontId="15" fillId="8" borderId="32" xfId="2" applyFont="1" applyFill="1" applyBorder="1" applyAlignment="1">
      <alignment vertical="center" wrapText="1"/>
    </xf>
    <xf numFmtId="0" fontId="16" fillId="11" borderId="37" xfId="2" applyFont="1" applyFill="1" applyBorder="1" applyAlignment="1">
      <alignment horizontal="center" vertical="center"/>
    </xf>
    <xf numFmtId="0" fontId="15" fillId="7" borderId="4" xfId="0" applyFont="1" applyFill="1" applyBorder="1" applyAlignment="1">
      <alignment vertical="center"/>
    </xf>
    <xf numFmtId="9" fontId="0" fillId="7" borderId="0" xfId="9" applyFont="1" applyFill="1" applyBorder="1" applyAlignment="1">
      <alignment horizontal="center" vertical="center"/>
    </xf>
    <xf numFmtId="9" fontId="0" fillId="7" borderId="0" xfId="0" applyNumberFormat="1" applyFill="1"/>
    <xf numFmtId="0" fontId="53" fillId="11" borderId="4" xfId="2" applyFont="1" applyFill="1" applyBorder="1" applyAlignment="1" applyProtection="1">
      <alignment horizontal="center" vertical="center"/>
      <protection locked="0"/>
    </xf>
    <xf numFmtId="0" fontId="53" fillId="11" borderId="18" xfId="2" applyFont="1" applyFill="1" applyBorder="1" applyAlignment="1" applyProtection="1">
      <alignment horizontal="center" vertical="center"/>
      <protection locked="0"/>
    </xf>
    <xf numFmtId="0" fontId="16" fillId="11" borderId="3" xfId="2" applyFont="1" applyFill="1" applyBorder="1" applyAlignment="1">
      <alignment horizontal="center" vertical="center"/>
    </xf>
    <xf numFmtId="9" fontId="0" fillId="7" borderId="3" xfId="0" applyNumberFormat="1" applyFill="1" applyBorder="1" applyAlignment="1">
      <alignment horizontal="center" vertical="center"/>
    </xf>
    <xf numFmtId="0" fontId="0" fillId="7" borderId="44" xfId="0" applyFill="1" applyBorder="1" applyAlignment="1">
      <alignment horizontal="center" vertical="center"/>
    </xf>
    <xf numFmtId="0" fontId="23" fillId="7" borderId="4" xfId="0" applyFont="1" applyFill="1" applyBorder="1" applyAlignment="1">
      <alignment vertical="center" wrapText="1"/>
    </xf>
    <xf numFmtId="9" fontId="0" fillId="7" borderId="44" xfId="0" applyNumberFormat="1" applyFill="1" applyBorder="1" applyAlignment="1">
      <alignment horizontal="center" vertical="center"/>
    </xf>
    <xf numFmtId="0" fontId="0" fillId="7" borderId="44" xfId="0" applyFill="1" applyBorder="1"/>
    <xf numFmtId="0" fontId="15" fillId="7" borderId="42" xfId="2" applyFont="1" applyFill="1" applyBorder="1" applyAlignment="1">
      <alignment horizontal="left" vertical="center" wrapText="1"/>
    </xf>
    <xf numFmtId="0" fontId="53" fillId="11" borderId="42" xfId="2" applyFont="1" applyFill="1" applyBorder="1" applyAlignment="1" applyProtection="1">
      <alignment horizontal="center" vertical="center"/>
      <protection locked="0"/>
    </xf>
    <xf numFmtId="0" fontId="53" fillId="11" borderId="46" xfId="2" applyFont="1" applyFill="1" applyBorder="1" applyAlignment="1" applyProtection="1">
      <alignment horizontal="center" vertical="center"/>
      <protection locked="0"/>
    </xf>
    <xf numFmtId="9" fontId="0" fillId="7" borderId="38" xfId="0" applyNumberFormat="1" applyFill="1" applyBorder="1" applyAlignment="1">
      <alignment horizontal="center" vertical="center"/>
    </xf>
    <xf numFmtId="0" fontId="0" fillId="7" borderId="38" xfId="0" applyFill="1" applyBorder="1" applyAlignment="1">
      <alignment horizontal="center" vertical="center"/>
    </xf>
    <xf numFmtId="9" fontId="0" fillId="7" borderId="45" xfId="9" applyFont="1" applyFill="1" applyBorder="1" applyAlignment="1">
      <alignment horizontal="center" vertical="center"/>
    </xf>
    <xf numFmtId="9" fontId="0" fillId="7" borderId="39" xfId="0" applyNumberFormat="1" applyFill="1" applyBorder="1" applyAlignment="1">
      <alignment horizontal="center" vertical="center"/>
    </xf>
    <xf numFmtId="0" fontId="40" fillId="7" borderId="4" xfId="0" applyFont="1" applyFill="1" applyBorder="1" applyAlignment="1">
      <alignment horizontal="center" vertical="center"/>
    </xf>
    <xf numFmtId="0" fontId="40" fillId="7" borderId="0" xfId="0" applyFont="1" applyFill="1" applyAlignment="1">
      <alignment horizontal="center" vertical="center"/>
    </xf>
    <xf numFmtId="0" fontId="1" fillId="7" borderId="4" xfId="0" applyFont="1" applyFill="1" applyBorder="1" applyAlignment="1">
      <alignment vertical="center"/>
    </xf>
    <xf numFmtId="9" fontId="0" fillId="7" borderId="38" xfId="9" applyFont="1" applyFill="1" applyBorder="1" applyAlignment="1">
      <alignment horizontal="center" vertical="center"/>
    </xf>
    <xf numFmtId="0" fontId="0" fillId="7" borderId="4" xfId="0" applyFill="1" applyBorder="1" applyAlignment="1">
      <alignment vertical="center"/>
    </xf>
    <xf numFmtId="0" fontId="44" fillId="7" borderId="0" xfId="2" applyFont="1" applyFill="1" applyBorder="1" applyAlignment="1">
      <alignment horizontal="right" vertical="center"/>
    </xf>
    <xf numFmtId="164" fontId="44" fillId="7" borderId="0" xfId="2" applyNumberFormat="1" applyFont="1" applyFill="1" applyBorder="1" applyAlignment="1">
      <alignment horizontal="right" vertical="center"/>
    </xf>
    <xf numFmtId="0" fontId="44" fillId="7" borderId="0" xfId="2" applyFont="1" applyFill="1" applyBorder="1" applyAlignment="1">
      <alignment horizontal="left" vertical="center"/>
    </xf>
    <xf numFmtId="0" fontId="2" fillId="7" borderId="44" xfId="2" applyFont="1" applyFill="1" applyBorder="1"/>
    <xf numFmtId="164" fontId="33" fillId="7" borderId="0" xfId="2" applyNumberFormat="1" applyFont="1" applyFill="1" applyBorder="1" applyAlignment="1" applyProtection="1">
      <alignment horizontal="right" vertical="center"/>
      <protection locked="0"/>
    </xf>
    <xf numFmtId="9" fontId="11" fillId="9" borderId="6" xfId="0" applyNumberFormat="1" applyFont="1" applyFill="1" applyBorder="1" applyAlignment="1">
      <alignment horizontal="center" vertical="center"/>
    </xf>
    <xf numFmtId="9" fontId="11" fillId="9" borderId="6" xfId="2" applyNumberFormat="1" applyFont="1" applyFill="1" applyBorder="1" applyAlignment="1">
      <alignment horizontal="center" vertical="center"/>
    </xf>
    <xf numFmtId="9" fontId="21" fillId="9" borderId="6" xfId="2" applyNumberFormat="1" applyFont="1" applyFill="1" applyBorder="1" applyAlignment="1">
      <alignment horizontal="center" vertical="center" wrapText="1"/>
    </xf>
    <xf numFmtId="0" fontId="53" fillId="11" borderId="3" xfId="2" applyFont="1" applyFill="1" applyBorder="1" applyAlignment="1" applyProtection="1">
      <alignment horizontal="center" vertical="center"/>
      <protection locked="0"/>
    </xf>
    <xf numFmtId="0" fontId="10" fillId="7" borderId="0" xfId="2" applyFont="1" applyFill="1" applyBorder="1" applyAlignment="1" applyProtection="1">
      <alignment horizontal="right" vertical="center" wrapText="1"/>
      <protection hidden="1"/>
    </xf>
    <xf numFmtId="0" fontId="12" fillId="7" borderId="0" xfId="2" applyFont="1" applyFill="1" applyBorder="1" applyAlignment="1" applyProtection="1">
      <alignment horizontal="left" vertical="center" wrapText="1"/>
      <protection locked="0"/>
    </xf>
    <xf numFmtId="0" fontId="2" fillId="7" borderId="0" xfId="2" applyFill="1"/>
    <xf numFmtId="0" fontId="41" fillId="10" borderId="6" xfId="2" applyFont="1" applyFill="1" applyBorder="1" applyAlignment="1">
      <alignment horizontal="center" vertical="center"/>
    </xf>
    <xf numFmtId="0" fontId="33" fillId="7" borderId="4" xfId="0" applyFont="1" applyFill="1" applyBorder="1" applyAlignment="1">
      <alignment horizontal="center" vertical="center"/>
    </xf>
    <xf numFmtId="10" fontId="0" fillId="7" borderId="0" xfId="0" applyNumberFormat="1" applyFill="1" applyBorder="1" applyAlignment="1">
      <alignment horizontal="center" vertical="center"/>
    </xf>
    <xf numFmtId="9" fontId="1" fillId="7" borderId="4" xfId="0" applyNumberFormat="1" applyFont="1" applyFill="1" applyBorder="1" applyAlignment="1">
      <alignment horizontal="center" vertical="center"/>
    </xf>
    <xf numFmtId="0" fontId="33" fillId="7" borderId="0" xfId="0" applyFont="1" applyFill="1" applyBorder="1" applyAlignment="1">
      <alignment horizontal="center" vertical="center"/>
    </xf>
    <xf numFmtId="0" fontId="16" fillId="11" borderId="38" xfId="2" applyFont="1" applyFill="1" applyBorder="1" applyAlignment="1">
      <alignment horizontal="center" vertical="center"/>
    </xf>
    <xf numFmtId="0" fontId="16" fillId="11" borderId="4" xfId="2" applyFont="1" applyFill="1" applyBorder="1" applyAlignment="1">
      <alignment vertical="center"/>
    </xf>
    <xf numFmtId="0" fontId="6" fillId="7" borderId="0" xfId="2" applyFont="1" applyFill="1" applyBorder="1" applyAlignment="1">
      <alignment horizontal="left" vertical="center"/>
    </xf>
    <xf numFmtId="0" fontId="7" fillId="7" borderId="0" xfId="2" applyFont="1" applyFill="1"/>
    <xf numFmtId="0" fontId="38" fillId="7" borderId="0" xfId="0" applyFont="1" applyFill="1" applyAlignment="1">
      <alignment horizontal="center" vertical="center"/>
    </xf>
    <xf numFmtId="9" fontId="1" fillId="7" borderId="4" xfId="9" applyFont="1" applyFill="1" applyBorder="1" applyAlignment="1">
      <alignment horizontal="center" vertical="center"/>
    </xf>
    <xf numFmtId="0" fontId="5" fillId="7" borderId="0" xfId="2" applyFont="1" applyFill="1" applyBorder="1" applyAlignment="1">
      <alignment horizontal="left" vertical="center"/>
    </xf>
    <xf numFmtId="9" fontId="9" fillId="7" borderId="0" xfId="2" applyNumberFormat="1" applyFont="1" applyFill="1" applyBorder="1" applyAlignment="1">
      <alignment vertical="center"/>
    </xf>
    <xf numFmtId="0" fontId="9" fillId="7" borderId="0" xfId="2" applyFont="1" applyFill="1" applyBorder="1" applyAlignment="1">
      <alignment vertical="center"/>
    </xf>
    <xf numFmtId="164" fontId="33" fillId="7" borderId="0" xfId="2" applyNumberFormat="1" applyFont="1" applyFill="1" applyBorder="1" applyAlignment="1" applyProtection="1">
      <alignment horizontal="center" vertical="center"/>
      <protection locked="0"/>
    </xf>
    <xf numFmtId="0" fontId="11" fillId="7" borderId="0" xfId="2" applyFont="1" applyFill="1" applyBorder="1" applyAlignment="1">
      <alignment horizontal="left" vertical="center"/>
    </xf>
    <xf numFmtId="0" fontId="5" fillId="7" borderId="0" xfId="2" applyFont="1" applyFill="1" applyBorder="1" applyAlignment="1">
      <alignment horizontal="center" vertical="center"/>
    </xf>
    <xf numFmtId="0" fontId="7" fillId="7" borderId="0" xfId="2" applyFont="1" applyFill="1" applyBorder="1" applyAlignment="1">
      <alignment vertical="top" wrapText="1"/>
    </xf>
    <xf numFmtId="0" fontId="53" fillId="8" borderId="6" xfId="2" applyFont="1" applyFill="1" applyBorder="1" applyAlignment="1" applyProtection="1">
      <alignment horizontal="center" vertical="center"/>
      <protection locked="0"/>
    </xf>
    <xf numFmtId="0" fontId="15" fillId="8" borderId="18" xfId="2" applyFont="1" applyFill="1" applyBorder="1" applyAlignment="1">
      <alignment vertical="center" wrapText="1"/>
    </xf>
    <xf numFmtId="0" fontId="2" fillId="7" borderId="0" xfId="2" applyFont="1" applyFill="1" applyBorder="1" applyAlignment="1">
      <alignment vertical="top"/>
    </xf>
    <xf numFmtId="0" fontId="3" fillId="7" borderId="0" xfId="2" applyFont="1" applyFill="1" applyBorder="1" applyAlignment="1">
      <alignment horizontal="left" vertical="top"/>
    </xf>
    <xf numFmtId="0" fontId="23" fillId="7" borderId="20" xfId="0" applyFont="1" applyFill="1" applyBorder="1" applyAlignment="1">
      <alignment vertical="center" wrapText="1"/>
    </xf>
    <xf numFmtId="0" fontId="53" fillId="8" borderId="3" xfId="2" applyFont="1" applyFill="1" applyBorder="1" applyAlignment="1" applyProtection="1">
      <alignment horizontal="center" vertical="center"/>
      <protection locked="0"/>
    </xf>
    <xf numFmtId="0" fontId="19" fillId="9" borderId="0" xfId="5" applyFont="1" applyFill="1" applyBorder="1" applyAlignment="1">
      <alignment vertical="center"/>
    </xf>
    <xf numFmtId="0" fontId="23" fillId="0" borderId="0" xfId="0" applyFont="1" applyAlignment="1">
      <alignment vertical="center" wrapText="1"/>
    </xf>
    <xf numFmtId="0" fontId="39" fillId="12" borderId="3" xfId="0" applyFont="1" applyFill="1" applyBorder="1" applyAlignment="1">
      <alignment horizontal="center" vertical="center"/>
    </xf>
    <xf numFmtId="0" fontId="35" fillId="12" borderId="26" xfId="2" applyFont="1" applyFill="1" applyBorder="1" applyAlignment="1" applyProtection="1">
      <alignment horizontal="center" vertical="center"/>
      <protection locked="0"/>
    </xf>
    <xf numFmtId="0" fontId="35" fillId="12" borderId="27" xfId="2" applyFont="1" applyFill="1" applyBorder="1" applyAlignment="1" applyProtection="1">
      <alignment horizontal="center" vertical="center"/>
      <protection locked="0"/>
    </xf>
    <xf numFmtId="0" fontId="35" fillId="12" borderId="4" xfId="2" applyFont="1" applyFill="1" applyBorder="1" applyAlignment="1" applyProtection="1">
      <alignment horizontal="center" vertical="center"/>
      <protection locked="0"/>
    </xf>
    <xf numFmtId="0" fontId="35" fillId="12" borderId="43" xfId="2" applyFont="1" applyFill="1" applyBorder="1" applyAlignment="1" applyProtection="1">
      <alignment horizontal="center" vertical="center"/>
      <protection locked="0"/>
    </xf>
    <xf numFmtId="0" fontId="39" fillId="12" borderId="4" xfId="0" applyFont="1" applyFill="1" applyBorder="1" applyAlignment="1" applyProtection="1">
      <alignment horizontal="center" vertical="center"/>
      <protection hidden="1"/>
    </xf>
    <xf numFmtId="0" fontId="39" fillId="12" borderId="3" xfId="0" applyFont="1" applyFill="1" applyBorder="1" applyAlignment="1" applyProtection="1">
      <alignment horizontal="center" vertical="center"/>
      <protection hidden="1"/>
    </xf>
    <xf numFmtId="0" fontId="39" fillId="12" borderId="3" xfId="2" applyFont="1" applyFill="1" applyBorder="1" applyAlignment="1" applyProtection="1">
      <alignment horizontal="center" vertical="center"/>
      <protection hidden="1"/>
    </xf>
    <xf numFmtId="0" fontId="39" fillId="12" borderId="38" xfId="2" applyFont="1" applyFill="1" applyBorder="1" applyAlignment="1" applyProtection="1">
      <alignment horizontal="center" vertical="center"/>
      <protection hidden="1"/>
    </xf>
    <xf numFmtId="0" fontId="39" fillId="12" borderId="4" xfId="2" applyFont="1" applyFill="1" applyBorder="1" applyAlignment="1" applyProtection="1">
      <alignment horizontal="center" vertical="center"/>
      <protection hidden="1"/>
    </xf>
    <xf numFmtId="9" fontId="11" fillId="9" borderId="6" xfId="2" applyNumberFormat="1" applyFont="1" applyFill="1" applyBorder="1" applyAlignment="1" applyProtection="1">
      <alignment horizontal="center" vertical="center"/>
      <protection locked="0"/>
    </xf>
    <xf numFmtId="9" fontId="2" fillId="7" borderId="4" xfId="2" applyNumberFormat="1" applyFont="1" applyFill="1" applyBorder="1" applyAlignment="1" applyProtection="1">
      <alignment horizontal="right" vertical="center"/>
      <protection locked="0"/>
    </xf>
    <xf numFmtId="9" fontId="2" fillId="7" borderId="4" xfId="2" applyNumberFormat="1" applyFont="1" applyFill="1" applyBorder="1" applyAlignment="1" applyProtection="1">
      <alignment vertical="center"/>
      <protection locked="0"/>
    </xf>
    <xf numFmtId="9" fontId="12" fillId="9" borderId="6" xfId="2" applyNumberFormat="1" applyFont="1" applyFill="1" applyBorder="1" applyAlignment="1" applyProtection="1">
      <alignment horizontal="center" vertical="center"/>
      <protection locked="0"/>
    </xf>
    <xf numFmtId="9" fontId="12" fillId="9" borderId="41" xfId="2" applyNumberFormat="1" applyFont="1" applyFill="1" applyBorder="1" applyAlignment="1" applyProtection="1">
      <alignment horizontal="center" vertical="center"/>
      <protection locked="0"/>
    </xf>
    <xf numFmtId="9" fontId="2" fillId="13" borderId="4" xfId="2" applyNumberFormat="1" applyFont="1" applyFill="1" applyBorder="1" applyAlignment="1">
      <alignment vertical="center"/>
    </xf>
    <xf numFmtId="9" fontId="2" fillId="15" borderId="4" xfId="2" applyNumberFormat="1" applyFont="1" applyFill="1" applyBorder="1" applyAlignment="1">
      <alignment vertical="center"/>
    </xf>
    <xf numFmtId="9" fontId="3" fillId="14" borderId="4" xfId="2" applyNumberFormat="1" applyFont="1" applyFill="1" applyBorder="1" applyAlignment="1">
      <alignment horizontal="center" vertical="center"/>
    </xf>
    <xf numFmtId="0" fontId="10" fillId="7" borderId="38" xfId="2" applyFont="1" applyFill="1" applyBorder="1" applyAlignment="1">
      <alignment horizontal="left" vertical="center" wrapText="1"/>
    </xf>
    <xf numFmtId="0" fontId="19" fillId="9" borderId="4" xfId="5" applyFont="1" applyFill="1" applyBorder="1" applyAlignment="1">
      <alignment horizontal="left" vertical="center"/>
    </xf>
    <xf numFmtId="0" fontId="21" fillId="9" borderId="52" xfId="5" applyFont="1" applyFill="1" applyBorder="1" applyAlignment="1">
      <alignment vertical="center"/>
    </xf>
    <xf numFmtId="0" fontId="21" fillId="9" borderId="45" xfId="5" applyFont="1" applyFill="1" applyBorder="1" applyAlignment="1">
      <alignment vertical="center"/>
    </xf>
    <xf numFmtId="0" fontId="19" fillId="9" borderId="18" xfId="5" applyFont="1" applyFill="1" applyBorder="1" applyAlignment="1">
      <alignment vertical="center"/>
    </xf>
    <xf numFmtId="0" fontId="19" fillId="9" borderId="19" xfId="5" applyFont="1" applyFill="1" applyBorder="1" applyAlignment="1">
      <alignment vertical="center"/>
    </xf>
    <xf numFmtId="0" fontId="19" fillId="9" borderId="37" xfId="5" applyFont="1" applyFill="1" applyBorder="1" applyAlignment="1">
      <alignment vertical="center"/>
    </xf>
    <xf numFmtId="0" fontId="39" fillId="12" borderId="4" xfId="0" applyFont="1" applyFill="1" applyBorder="1" applyAlignment="1">
      <alignment horizontal="center" vertical="center"/>
    </xf>
    <xf numFmtId="0" fontId="58" fillId="7" borderId="54" xfId="2" applyFont="1" applyFill="1" applyBorder="1" applyAlignment="1">
      <alignment horizontal="right" vertical="center"/>
    </xf>
    <xf numFmtId="0" fontId="19" fillId="9" borderId="18" xfId="5" applyFont="1" applyFill="1" applyBorder="1" applyAlignment="1">
      <alignment horizontal="left" vertical="center"/>
    </xf>
    <xf numFmtId="0" fontId="12" fillId="7" borderId="18" xfId="2" applyFont="1" applyFill="1" applyBorder="1" applyAlignment="1" applyProtection="1">
      <alignment horizontal="left" vertical="center" wrapText="1"/>
      <protection locked="0" hidden="1"/>
    </xf>
    <xf numFmtId="0" fontId="0" fillId="7" borderId="55" xfId="0" applyFill="1" applyBorder="1"/>
    <xf numFmtId="0" fontId="0" fillId="7" borderId="51" xfId="0" applyFill="1" applyBorder="1"/>
    <xf numFmtId="0" fontId="12" fillId="7" borderId="19" xfId="2" applyFont="1" applyFill="1" applyBorder="1" applyAlignment="1" applyProtection="1">
      <alignment horizontal="left" vertical="center" wrapText="1"/>
      <protection locked="0"/>
    </xf>
    <xf numFmtId="14" fontId="12" fillId="7" borderId="19" xfId="2" applyNumberFormat="1" applyFont="1" applyFill="1" applyBorder="1" applyAlignment="1" applyProtection="1">
      <alignment horizontal="left" vertical="center" wrapText="1"/>
      <protection locked="0"/>
    </xf>
    <xf numFmtId="0" fontId="12" fillId="7" borderId="60" xfId="2" applyFont="1" applyFill="1" applyBorder="1" applyAlignment="1" applyProtection="1">
      <alignment horizontal="left" vertical="center" wrapText="1"/>
      <protection locked="0"/>
    </xf>
    <xf numFmtId="0" fontId="12" fillId="7" borderId="40" xfId="2" applyFont="1" applyFill="1" applyBorder="1" applyAlignment="1">
      <alignment horizontal="center" vertical="center"/>
    </xf>
    <xf numFmtId="164" fontId="2" fillId="7" borderId="0" xfId="2" applyNumberFormat="1" applyFont="1" applyFill="1" applyBorder="1" applyAlignment="1">
      <alignment horizontal="right" vertical="center"/>
    </xf>
    <xf numFmtId="0" fontId="2" fillId="7" borderId="0" xfId="2" applyFont="1" applyFill="1" applyBorder="1" applyAlignment="1">
      <alignment horizontal="left" vertical="center"/>
    </xf>
    <xf numFmtId="0" fontId="12" fillId="7" borderId="3" xfId="2" applyFont="1" applyFill="1" applyBorder="1" applyAlignment="1">
      <alignment horizontal="center" vertical="center"/>
    </xf>
    <xf numFmtId="0" fontId="23" fillId="7" borderId="40" xfId="5" applyFont="1" applyFill="1" applyBorder="1" applyAlignment="1">
      <alignment horizontal="left" vertical="center" wrapText="1"/>
    </xf>
    <xf numFmtId="0" fontId="15" fillId="7" borderId="37" xfId="2" applyFont="1" applyFill="1" applyBorder="1" applyAlignment="1">
      <alignment vertical="center" wrapText="1"/>
    </xf>
    <xf numFmtId="0" fontId="35" fillId="12" borderId="38" xfId="2" applyFont="1" applyFill="1" applyBorder="1" applyAlignment="1" applyProtection="1">
      <alignment horizontal="center" vertical="center"/>
      <protection locked="0"/>
    </xf>
    <xf numFmtId="0" fontId="39" fillId="12" borderId="38" xfId="0" applyFont="1" applyFill="1" applyBorder="1" applyAlignment="1">
      <alignment horizontal="center" vertical="center"/>
    </xf>
    <xf numFmtId="0" fontId="19" fillId="9" borderId="31" xfId="5" applyFont="1" applyFill="1" applyBorder="1" applyAlignment="1">
      <alignment vertical="center"/>
    </xf>
    <xf numFmtId="9" fontId="11" fillId="9" borderId="61" xfId="2" applyNumberFormat="1" applyFont="1" applyFill="1" applyBorder="1" applyAlignment="1" applyProtection="1">
      <alignment horizontal="center" vertical="center"/>
      <protection locked="0"/>
    </xf>
    <xf numFmtId="0" fontId="15" fillId="7" borderId="4" xfId="0" applyFont="1" applyFill="1" applyBorder="1" applyAlignment="1">
      <alignment vertical="center" wrapText="1"/>
    </xf>
    <xf numFmtId="9" fontId="2" fillId="7" borderId="38" xfId="2" applyNumberFormat="1" applyFont="1" applyFill="1" applyBorder="1" applyAlignment="1">
      <alignment vertical="center"/>
    </xf>
    <xf numFmtId="0" fontId="0" fillId="7" borderId="19" xfId="0" applyFill="1" applyBorder="1"/>
    <xf numFmtId="9" fontId="0" fillId="7" borderId="0" xfId="0" applyNumberFormat="1" applyFill="1" applyBorder="1"/>
    <xf numFmtId="0" fontId="38" fillId="7" borderId="3" xfId="0" applyFont="1" applyFill="1" applyBorder="1" applyAlignment="1">
      <alignment horizontal="center" vertical="center"/>
    </xf>
    <xf numFmtId="0" fontId="38" fillId="7" borderId="42" xfId="0" applyFont="1" applyFill="1" applyBorder="1" applyAlignment="1">
      <alignment horizontal="center" vertical="center"/>
    </xf>
    <xf numFmtId="0" fontId="38" fillId="7" borderId="38" xfId="0" applyFont="1" applyFill="1" applyBorder="1" applyAlignment="1">
      <alignment horizontal="center" vertical="center"/>
    </xf>
    <xf numFmtId="0" fontId="19" fillId="7" borderId="3" xfId="0" applyFont="1" applyFill="1" applyBorder="1" applyAlignment="1">
      <alignment horizontal="center" vertical="center"/>
    </xf>
    <xf numFmtId="0" fontId="19" fillId="7" borderId="38" xfId="0" applyFont="1" applyFill="1" applyBorder="1" applyAlignment="1">
      <alignment horizontal="center" vertical="center"/>
    </xf>
    <xf numFmtId="0" fontId="11" fillId="7" borderId="11" xfId="2" applyFont="1" applyFill="1" applyBorder="1" applyAlignment="1" applyProtection="1">
      <alignment horizontal="center" vertical="center" wrapText="1"/>
      <protection locked="0"/>
    </xf>
    <xf numFmtId="0" fontId="11" fillId="7" borderId="7" xfId="2" applyFont="1" applyFill="1" applyBorder="1" applyAlignment="1" applyProtection="1">
      <alignment horizontal="center" vertical="center" wrapText="1"/>
      <protection locked="0"/>
    </xf>
    <xf numFmtId="0" fontId="1" fillId="7" borderId="0" xfId="0" applyFont="1" applyFill="1" applyAlignment="1">
      <alignment horizontal="center" vertical="center" wrapText="1"/>
    </xf>
    <xf numFmtId="0" fontId="1" fillId="7" borderId="0" xfId="0" applyFont="1" applyFill="1" applyAlignment="1">
      <alignment horizontal="center" vertical="center"/>
    </xf>
    <xf numFmtId="0" fontId="22" fillId="7" borderId="0" xfId="0" applyFont="1" applyFill="1" applyAlignment="1">
      <alignment horizontal="center" vertical="center" wrapText="1"/>
    </xf>
    <xf numFmtId="0" fontId="37" fillId="7" borderId="4" xfId="0" applyFont="1" applyFill="1" applyBorder="1" applyAlignment="1">
      <alignment horizontal="center" vertical="center"/>
    </xf>
    <xf numFmtId="0" fontId="22" fillId="7" borderId="4" xfId="0" applyFont="1" applyFill="1" applyBorder="1" applyAlignment="1">
      <alignment horizontal="center" vertical="center"/>
    </xf>
    <xf numFmtId="0" fontId="12" fillId="7" borderId="40" xfId="2" applyFont="1" applyFill="1" applyBorder="1" applyAlignment="1">
      <alignment horizontal="center" vertical="center"/>
    </xf>
    <xf numFmtId="0" fontId="12" fillId="7" borderId="47" xfId="2" applyFont="1" applyFill="1" applyBorder="1" applyAlignment="1">
      <alignment horizontal="center" vertical="center"/>
    </xf>
    <xf numFmtId="0" fontId="17" fillId="7" borderId="18" xfId="0" applyFont="1" applyFill="1" applyBorder="1" applyAlignment="1">
      <alignment horizontal="center"/>
    </xf>
    <xf numFmtId="0" fontId="17" fillId="7" borderId="19" xfId="0" applyFont="1" applyFill="1" applyBorder="1" applyAlignment="1">
      <alignment horizontal="center"/>
    </xf>
    <xf numFmtId="0" fontId="2" fillId="7" borderId="48" xfId="2" applyFont="1" applyFill="1" applyBorder="1" applyAlignment="1" applyProtection="1">
      <alignment horizontal="center" vertical="center" wrapText="1"/>
      <protection locked="0"/>
    </xf>
    <xf numFmtId="0" fontId="2" fillId="7" borderId="19" xfId="2" applyFont="1" applyFill="1" applyBorder="1" applyAlignment="1" applyProtection="1">
      <alignment horizontal="center" vertical="center" wrapText="1"/>
      <protection locked="0"/>
    </xf>
    <xf numFmtId="0" fontId="20" fillId="7" borderId="4" xfId="2" applyFont="1" applyFill="1" applyBorder="1" applyAlignment="1">
      <alignment horizontal="center" vertical="center" wrapText="1"/>
    </xf>
    <xf numFmtId="0" fontId="20" fillId="7" borderId="3" xfId="2" applyFont="1" applyFill="1" applyBorder="1" applyAlignment="1">
      <alignment horizontal="center" vertical="center" wrapText="1"/>
    </xf>
    <xf numFmtId="0" fontId="12" fillId="7" borderId="4" xfId="2" applyFont="1" applyFill="1" applyBorder="1" applyAlignment="1">
      <alignment horizontal="center" vertical="center"/>
    </xf>
    <xf numFmtId="0" fontId="19" fillId="9" borderId="37" xfId="5" applyFont="1" applyFill="1" applyBorder="1" applyAlignment="1">
      <alignment horizontal="left" vertical="center" wrapText="1"/>
    </xf>
    <xf numFmtId="0" fontId="19" fillId="9" borderId="0" xfId="5" applyFont="1" applyFill="1" applyBorder="1" applyAlignment="1">
      <alignment horizontal="left" vertical="center"/>
    </xf>
    <xf numFmtId="0" fontId="19" fillId="9" borderId="47" xfId="5" applyFont="1" applyFill="1" applyBorder="1" applyAlignment="1">
      <alignment horizontal="left" vertical="center" wrapText="1"/>
    </xf>
    <xf numFmtId="0" fontId="19" fillId="9" borderId="44" xfId="5" applyFont="1" applyFill="1" applyBorder="1" applyAlignment="1">
      <alignment horizontal="left" vertical="center" wrapText="1"/>
    </xf>
    <xf numFmtId="0" fontId="19" fillId="9" borderId="28" xfId="5" applyFont="1" applyFill="1" applyBorder="1" applyAlignment="1">
      <alignment horizontal="left" vertical="center" wrapText="1"/>
    </xf>
    <xf numFmtId="0" fontId="19" fillId="9" borderId="31" xfId="5" applyFont="1" applyFill="1" applyBorder="1" applyAlignment="1">
      <alignment horizontal="left" vertical="center"/>
    </xf>
    <xf numFmtId="0" fontId="12" fillId="7" borderId="14" xfId="2" applyFont="1" applyFill="1" applyBorder="1" applyAlignment="1" applyProtection="1">
      <alignment horizontal="center" vertical="center" wrapText="1"/>
      <protection hidden="1"/>
    </xf>
    <xf numFmtId="0" fontId="12" fillId="7" borderId="8" xfId="2" applyFont="1" applyFill="1" applyBorder="1" applyAlignment="1" applyProtection="1">
      <alignment horizontal="center" vertical="center" wrapText="1"/>
      <protection hidden="1"/>
    </xf>
    <xf numFmtId="0" fontId="12" fillId="7" borderId="58" xfId="2" applyFont="1" applyFill="1" applyBorder="1" applyAlignment="1" applyProtection="1">
      <alignment horizontal="center" vertical="center" wrapText="1"/>
      <protection hidden="1"/>
    </xf>
    <xf numFmtId="0" fontId="10" fillId="7" borderId="15" xfId="2" applyFont="1" applyFill="1" applyBorder="1" applyAlignment="1" applyProtection="1">
      <alignment horizontal="right" vertical="center" wrapText="1"/>
      <protection hidden="1"/>
    </xf>
    <xf numFmtId="0" fontId="10" fillId="7" borderId="4" xfId="2" applyFont="1" applyFill="1" applyBorder="1" applyAlignment="1" applyProtection="1">
      <alignment horizontal="right" vertical="center" wrapText="1"/>
      <protection hidden="1"/>
    </xf>
    <xf numFmtId="164" fontId="50" fillId="7" borderId="4" xfId="2" applyNumberFormat="1" applyFont="1" applyFill="1" applyBorder="1" applyAlignment="1" applyProtection="1">
      <alignment horizontal="right" vertical="center"/>
      <protection locked="0"/>
    </xf>
    <xf numFmtId="164" fontId="50" fillId="7" borderId="18" xfId="2" applyNumberFormat="1" applyFont="1" applyFill="1" applyBorder="1" applyAlignment="1" applyProtection="1">
      <alignment horizontal="right" vertical="center"/>
      <protection locked="0"/>
    </xf>
    <xf numFmtId="164" fontId="48" fillId="7" borderId="11" xfId="2" applyNumberFormat="1" applyFont="1" applyFill="1" applyBorder="1" applyAlignment="1" applyProtection="1">
      <alignment horizontal="right" vertical="center"/>
      <protection hidden="1"/>
    </xf>
    <xf numFmtId="164" fontId="48" fillId="7" borderId="5" xfId="2" applyNumberFormat="1" applyFont="1" applyFill="1" applyBorder="1" applyAlignment="1" applyProtection="1">
      <alignment horizontal="right" vertical="center"/>
      <protection hidden="1"/>
    </xf>
    <xf numFmtId="0" fontId="22" fillId="7" borderId="18" xfId="4" applyFont="1" applyFill="1" applyBorder="1" applyAlignment="1">
      <alignment horizontal="center" vertical="center" wrapText="1"/>
    </xf>
    <xf numFmtId="0" fontId="22" fillId="7" borderId="6" xfId="4" applyFont="1" applyFill="1" applyBorder="1" applyAlignment="1">
      <alignment horizontal="center" vertical="center" wrapText="1"/>
    </xf>
    <xf numFmtId="0" fontId="34" fillId="7" borderId="4" xfId="2" applyFont="1" applyFill="1" applyBorder="1" applyAlignment="1">
      <alignment horizontal="center" vertical="center"/>
    </xf>
    <xf numFmtId="10" fontId="51" fillId="7" borderId="0" xfId="2" applyNumberFormat="1" applyFont="1" applyFill="1" applyBorder="1" applyAlignment="1">
      <alignment horizontal="center" vertical="center"/>
    </xf>
    <xf numFmtId="0" fontId="51" fillId="7" borderId="0" xfId="2" applyFont="1" applyFill="1" applyBorder="1" applyAlignment="1">
      <alignment horizontal="center" vertical="center"/>
    </xf>
    <xf numFmtId="0" fontId="19" fillId="9" borderId="4" xfId="5" applyFont="1" applyFill="1" applyBorder="1" applyAlignment="1">
      <alignment horizontal="left" vertical="center"/>
    </xf>
    <xf numFmtId="0" fontId="19" fillId="9" borderId="18" xfId="5" applyFont="1" applyFill="1" applyBorder="1" applyAlignment="1">
      <alignment horizontal="left" vertical="center"/>
    </xf>
    <xf numFmtId="164" fontId="2" fillId="7" borderId="0" xfId="2" applyNumberFormat="1" applyFont="1" applyFill="1" applyBorder="1" applyAlignment="1">
      <alignment horizontal="right" vertical="center"/>
    </xf>
    <xf numFmtId="0" fontId="0" fillId="7" borderId="55" xfId="0" applyFill="1" applyBorder="1" applyAlignment="1" applyProtection="1">
      <alignment horizontal="center" vertical="center"/>
      <protection locked="0"/>
    </xf>
    <xf numFmtId="0" fontId="0" fillId="7" borderId="0" xfId="0" applyFill="1" applyBorder="1" applyAlignment="1" applyProtection="1">
      <alignment horizontal="center" vertical="center"/>
      <protection locked="0"/>
    </xf>
    <xf numFmtId="0" fontId="10" fillId="7" borderId="48" xfId="2" applyFont="1" applyFill="1" applyBorder="1" applyAlignment="1" applyProtection="1">
      <alignment horizontal="center" vertical="center" wrapText="1"/>
      <protection hidden="1"/>
    </xf>
    <xf numFmtId="0" fontId="10" fillId="7" borderId="6" xfId="2" applyFont="1" applyFill="1" applyBorder="1" applyAlignment="1" applyProtection="1">
      <alignment horizontal="center" vertical="center" wrapText="1"/>
      <protection hidden="1"/>
    </xf>
    <xf numFmtId="0" fontId="10" fillId="7" borderId="15" xfId="2" applyFont="1" applyFill="1" applyBorder="1" applyAlignment="1" applyProtection="1">
      <alignment horizontal="left" vertical="center"/>
      <protection hidden="1"/>
    </xf>
    <xf numFmtId="0" fontId="10" fillId="7" borderId="4" xfId="2" applyFont="1" applyFill="1" applyBorder="1" applyAlignment="1" applyProtection="1">
      <alignment horizontal="left" vertical="center"/>
      <protection hidden="1"/>
    </xf>
    <xf numFmtId="0" fontId="10" fillId="7" borderId="57" xfId="2" applyFont="1" applyFill="1" applyBorder="1" applyAlignment="1" applyProtection="1">
      <alignment horizontal="right" vertical="center" wrapText="1"/>
      <protection hidden="1"/>
    </xf>
    <xf numFmtId="0" fontId="10" fillId="7" borderId="59" xfId="2" applyFont="1" applyFill="1" applyBorder="1" applyAlignment="1" applyProtection="1">
      <alignment horizontal="right" vertical="center" wrapText="1"/>
      <protection hidden="1"/>
    </xf>
    <xf numFmtId="0" fontId="0" fillId="7" borderId="0" xfId="0" applyFont="1" applyFill="1" applyBorder="1" applyAlignment="1">
      <alignment horizontal="center" vertical="center" wrapText="1"/>
    </xf>
    <xf numFmtId="0" fontId="18" fillId="7" borderId="12" xfId="2" applyFont="1" applyFill="1" applyBorder="1" applyAlignment="1" applyProtection="1">
      <alignment vertical="top" wrapText="1"/>
      <protection locked="0"/>
    </xf>
    <xf numFmtId="0" fontId="18" fillId="7" borderId="10" xfId="2" applyFont="1" applyFill="1" applyBorder="1" applyAlignment="1" applyProtection="1">
      <alignment vertical="top" wrapText="1"/>
      <protection locked="0"/>
    </xf>
    <xf numFmtId="0" fontId="18" fillId="7" borderId="13" xfId="2" applyFont="1" applyFill="1" applyBorder="1" applyAlignment="1" applyProtection="1">
      <alignment vertical="top" wrapText="1"/>
      <protection locked="0"/>
    </xf>
    <xf numFmtId="0" fontId="12" fillId="7" borderId="49" xfId="2" applyFont="1" applyFill="1" applyBorder="1" applyAlignment="1">
      <alignment horizontal="center" vertical="center" wrapText="1"/>
    </xf>
    <xf numFmtId="0" fontId="12" fillId="7" borderId="50" xfId="2" applyFont="1" applyFill="1" applyBorder="1" applyAlignment="1">
      <alignment horizontal="center" vertical="center" wrapText="1"/>
    </xf>
    <xf numFmtId="14" fontId="4" fillId="7" borderId="0" xfId="2" applyNumberFormat="1" applyFont="1" applyFill="1" applyBorder="1" applyAlignment="1">
      <alignment horizontal="center" vertical="center"/>
    </xf>
    <xf numFmtId="0" fontId="4" fillId="7" borderId="0" xfId="2" applyFont="1" applyFill="1" applyBorder="1" applyAlignment="1">
      <alignment horizontal="center" vertical="center"/>
    </xf>
    <xf numFmtId="0" fontId="3" fillId="7" borderId="21" xfId="2" applyFont="1" applyFill="1" applyBorder="1" applyAlignment="1">
      <alignment horizontal="center" vertical="center"/>
    </xf>
    <xf numFmtId="0" fontId="3" fillId="7" borderId="22" xfId="2" applyFont="1" applyFill="1" applyBorder="1" applyAlignment="1">
      <alignment horizontal="center" vertical="center"/>
    </xf>
    <xf numFmtId="0" fontId="3" fillId="7" borderId="23" xfId="2" applyFont="1" applyFill="1" applyBorder="1" applyAlignment="1">
      <alignment horizontal="center" vertical="center"/>
    </xf>
    <xf numFmtId="0" fontId="20" fillId="7" borderId="18" xfId="2" applyFont="1" applyFill="1" applyBorder="1" applyAlignment="1">
      <alignment horizontal="center" vertical="center" wrapText="1"/>
    </xf>
    <xf numFmtId="0" fontId="9" fillId="7" borderId="19" xfId="2" applyFont="1" applyFill="1" applyBorder="1" applyAlignment="1">
      <alignment horizontal="center" vertical="center" wrapText="1"/>
    </xf>
    <xf numFmtId="0" fontId="9" fillId="7" borderId="6" xfId="2" applyFont="1" applyFill="1" applyBorder="1" applyAlignment="1">
      <alignment horizontal="center" vertical="center" wrapText="1"/>
    </xf>
    <xf numFmtId="14" fontId="4" fillId="7" borderId="11" xfId="2" applyNumberFormat="1" applyFont="1" applyFill="1" applyBorder="1" applyAlignment="1" applyProtection="1">
      <alignment horizontal="center" vertical="center"/>
      <protection locked="0"/>
    </xf>
    <xf numFmtId="0" fontId="4" fillId="7" borderId="5" xfId="2" applyFont="1" applyFill="1" applyBorder="1" applyAlignment="1" applyProtection="1">
      <alignment horizontal="center" vertical="center"/>
      <protection locked="0"/>
    </xf>
    <xf numFmtId="0" fontId="4" fillId="7" borderId="7" xfId="2" applyFont="1" applyFill="1" applyBorder="1" applyAlignment="1" applyProtection="1">
      <alignment horizontal="center" vertical="center"/>
      <protection locked="0"/>
    </xf>
    <xf numFmtId="0" fontId="3" fillId="7" borderId="18" xfId="2" applyFont="1" applyFill="1" applyBorder="1" applyAlignment="1">
      <alignment horizontal="center" vertical="center"/>
    </xf>
    <xf numFmtId="0" fontId="3" fillId="7" borderId="19" xfId="2" applyFont="1" applyFill="1" applyBorder="1" applyAlignment="1">
      <alignment horizontal="center" vertical="center"/>
    </xf>
    <xf numFmtId="164" fontId="48" fillId="7" borderId="5" xfId="2" applyNumberFormat="1" applyFont="1" applyFill="1" applyBorder="1" applyAlignment="1">
      <alignment horizontal="left" vertical="center"/>
    </xf>
    <xf numFmtId="164" fontId="48" fillId="7" borderId="7" xfId="2" applyNumberFormat="1" applyFont="1" applyFill="1" applyBorder="1" applyAlignment="1">
      <alignment horizontal="left" vertical="center"/>
    </xf>
    <xf numFmtId="0" fontId="2" fillId="7" borderId="0" xfId="2" applyFont="1" applyFill="1" applyBorder="1" applyAlignment="1">
      <alignment horizontal="left" vertical="center"/>
    </xf>
    <xf numFmtId="164" fontId="50" fillId="7" borderId="19" xfId="2" applyNumberFormat="1" applyFont="1" applyFill="1" applyBorder="1" applyAlignment="1">
      <alignment horizontal="left" vertical="center"/>
    </xf>
    <xf numFmtId="164" fontId="52" fillId="7" borderId="6" xfId="2" applyNumberFormat="1" applyFont="1" applyFill="1" applyBorder="1" applyAlignment="1">
      <alignment horizontal="left" vertical="center"/>
    </xf>
    <xf numFmtId="0" fontId="2" fillId="7" borderId="24" xfId="2" applyFont="1" applyFill="1" applyBorder="1" applyAlignment="1" applyProtection="1">
      <alignment horizontal="center" vertical="center" wrapText="1"/>
      <protection locked="0"/>
    </xf>
    <xf numFmtId="0" fontId="2" fillId="7" borderId="3" xfId="2" applyFont="1" applyFill="1" applyBorder="1" applyAlignment="1" applyProtection="1">
      <alignment horizontal="center" vertical="center" wrapText="1"/>
      <protection locked="0"/>
    </xf>
    <xf numFmtId="0" fontId="17" fillId="7" borderId="6" xfId="0" applyFont="1" applyFill="1" applyBorder="1" applyAlignment="1">
      <alignment horizontal="center"/>
    </xf>
    <xf numFmtId="0" fontId="3" fillId="7" borderId="6" xfId="2" applyFont="1" applyFill="1" applyBorder="1" applyAlignment="1">
      <alignment horizontal="center" vertical="center"/>
    </xf>
    <xf numFmtId="0" fontId="3" fillId="7" borderId="4" xfId="2" applyFont="1" applyFill="1" applyBorder="1" applyAlignment="1">
      <alignment horizontal="center" vertical="center"/>
    </xf>
    <xf numFmtId="0" fontId="12" fillId="7" borderId="14" xfId="2" applyFont="1" applyFill="1" applyBorder="1" applyAlignment="1">
      <alignment horizontal="center" vertical="center" wrapText="1"/>
    </xf>
    <xf numFmtId="0" fontId="3" fillId="7" borderId="8" xfId="2" applyFont="1" applyFill="1" applyBorder="1" applyAlignment="1">
      <alignment horizontal="center" vertical="center" wrapText="1"/>
    </xf>
    <xf numFmtId="0" fontId="2" fillId="7" borderId="15" xfId="2" applyFont="1" applyFill="1" applyBorder="1" applyAlignment="1" applyProtection="1">
      <alignment horizontal="center" vertical="center" wrapText="1"/>
      <protection locked="0"/>
    </xf>
    <xf numFmtId="0" fontId="2" fillId="7" borderId="4" xfId="2" applyFont="1" applyFill="1" applyBorder="1" applyAlignment="1" applyProtection="1">
      <alignment horizontal="center" vertical="center" wrapText="1"/>
      <protection locked="0"/>
    </xf>
    <xf numFmtId="0" fontId="20" fillId="7" borderId="19" xfId="2" applyFont="1" applyFill="1" applyBorder="1" applyAlignment="1">
      <alignment horizontal="center" vertical="center" wrapText="1"/>
    </xf>
    <xf numFmtId="0" fontId="20" fillId="7" borderId="6" xfId="2" applyFont="1" applyFill="1" applyBorder="1" applyAlignment="1">
      <alignment horizontal="center" vertical="center" wrapText="1"/>
    </xf>
    <xf numFmtId="0" fontId="21" fillId="9" borderId="18" xfId="2" applyFont="1" applyFill="1" applyBorder="1" applyAlignment="1">
      <alignment horizontal="left" vertical="center" wrapText="1"/>
    </xf>
    <xf numFmtId="0" fontId="21" fillId="9" borderId="19" xfId="2" applyFont="1" applyFill="1" applyBorder="1" applyAlignment="1">
      <alignment horizontal="left" vertical="center" wrapText="1"/>
    </xf>
    <xf numFmtId="0" fontId="6" fillId="7" borderId="4" xfId="2" applyFont="1" applyFill="1" applyBorder="1" applyAlignment="1">
      <alignment horizontal="center" vertical="center" wrapText="1"/>
    </xf>
    <xf numFmtId="0" fontId="6" fillId="7" borderId="3" xfId="2" applyFont="1" applyFill="1" applyBorder="1" applyAlignment="1">
      <alignment horizontal="center" vertical="center" wrapText="1"/>
    </xf>
    <xf numFmtId="10" fontId="51" fillId="7" borderId="38" xfId="9" applyNumberFormat="1" applyFont="1" applyFill="1" applyBorder="1" applyAlignment="1">
      <alignment horizontal="center" vertical="center"/>
    </xf>
    <xf numFmtId="0" fontId="49" fillId="7" borderId="5" xfId="2" applyFont="1" applyFill="1" applyBorder="1" applyAlignment="1">
      <alignment horizontal="left" vertical="center"/>
    </xf>
    <xf numFmtId="0" fontId="49" fillId="7" borderId="7" xfId="2" applyFont="1" applyFill="1" applyBorder="1" applyAlignment="1">
      <alignment horizontal="left" vertical="center"/>
    </xf>
    <xf numFmtId="164" fontId="50" fillId="7" borderId="11" xfId="2" applyNumberFormat="1" applyFont="1" applyFill="1" applyBorder="1" applyAlignment="1" applyProtection="1">
      <alignment horizontal="right" vertical="center"/>
      <protection locked="0"/>
    </xf>
    <xf numFmtId="164" fontId="50" fillId="7" borderId="5" xfId="2" applyNumberFormat="1" applyFont="1" applyFill="1" applyBorder="1" applyAlignment="1" applyProtection="1">
      <alignment horizontal="right" vertical="center"/>
      <protection locked="0"/>
    </xf>
    <xf numFmtId="0" fontId="50" fillId="7" borderId="5" xfId="2" applyFont="1" applyFill="1" applyBorder="1" applyAlignment="1">
      <alignment horizontal="left" vertical="center"/>
    </xf>
    <xf numFmtId="0" fontId="50" fillId="7" borderId="7" xfId="2" applyFont="1" applyFill="1" applyBorder="1" applyAlignment="1">
      <alignment horizontal="left" vertical="center"/>
    </xf>
    <xf numFmtId="0" fontId="10" fillId="7" borderId="56" xfId="2" applyFont="1" applyFill="1" applyBorder="1" applyAlignment="1" applyProtection="1">
      <alignment horizontal="center" vertical="center"/>
      <protection hidden="1"/>
    </xf>
    <xf numFmtId="0" fontId="10" fillId="7" borderId="57" xfId="2" applyFont="1" applyFill="1" applyBorder="1" applyAlignment="1" applyProtection="1">
      <alignment horizontal="center" vertical="center"/>
      <protection hidden="1"/>
    </xf>
    <xf numFmtId="0" fontId="12" fillId="7" borderId="45" xfId="2" applyFont="1" applyFill="1" applyBorder="1" applyAlignment="1">
      <alignment horizontal="center" vertical="center"/>
    </xf>
    <xf numFmtId="0" fontId="12" fillId="7" borderId="44" xfId="2" applyFont="1" applyFill="1" applyBorder="1" applyAlignment="1">
      <alignment horizontal="center" vertical="center"/>
    </xf>
    <xf numFmtId="0" fontId="12" fillId="7" borderId="4" xfId="2" applyFont="1" applyFill="1" applyBorder="1" applyAlignment="1">
      <alignment vertical="center"/>
    </xf>
    <xf numFmtId="0" fontId="19" fillId="9" borderId="52" xfId="5" applyFont="1" applyFill="1" applyBorder="1" applyAlignment="1">
      <alignment horizontal="left" vertical="center" wrapText="1"/>
    </xf>
    <xf numFmtId="0" fontId="19" fillId="9" borderId="45" xfId="5" applyFont="1" applyFill="1" applyBorder="1" applyAlignment="1">
      <alignment horizontal="left" vertical="center" wrapText="1"/>
    </xf>
    <xf numFmtId="0" fontId="21" fillId="9" borderId="4" xfId="2" applyFont="1" applyFill="1" applyBorder="1" applyAlignment="1">
      <alignment horizontal="left" vertical="center" wrapText="1"/>
    </xf>
    <xf numFmtId="0" fontId="12" fillId="7" borderId="2" xfId="2" applyFont="1" applyFill="1" applyBorder="1" applyAlignment="1" applyProtection="1">
      <alignment horizontal="center" vertical="center" wrapText="1"/>
      <protection hidden="1"/>
    </xf>
    <xf numFmtId="0" fontId="10" fillId="7" borderId="15" xfId="2" applyFont="1" applyFill="1" applyBorder="1" applyAlignment="1" applyProtection="1">
      <alignment horizontal="center" vertical="center" wrapText="1"/>
      <protection hidden="1"/>
    </xf>
    <xf numFmtId="0" fontId="10" fillId="7" borderId="4" xfId="2" applyFont="1" applyFill="1" applyBorder="1" applyAlignment="1" applyProtection="1">
      <alignment horizontal="center" vertical="center" wrapText="1"/>
      <protection hidden="1"/>
    </xf>
    <xf numFmtId="0" fontId="10" fillId="7" borderId="53" xfId="2" applyFont="1" applyFill="1" applyBorder="1" applyAlignment="1" applyProtection="1">
      <alignment horizontal="center" vertical="center" wrapText="1"/>
      <protection hidden="1"/>
    </xf>
    <xf numFmtId="0" fontId="10" fillId="7" borderId="59" xfId="2" applyFont="1" applyFill="1" applyBorder="1" applyAlignment="1" applyProtection="1">
      <alignment horizontal="center" vertical="center" wrapText="1"/>
      <protection hidden="1"/>
    </xf>
    <xf numFmtId="0" fontId="12" fillId="7" borderId="3" xfId="2" applyFont="1" applyFill="1" applyBorder="1" applyAlignment="1">
      <alignment horizontal="center" vertical="center"/>
    </xf>
    <xf numFmtId="0" fontId="12" fillId="7" borderId="38" xfId="2" applyFont="1" applyFill="1" applyBorder="1" applyAlignment="1">
      <alignment horizontal="center" vertical="center"/>
    </xf>
    <xf numFmtId="0" fontId="12" fillId="7" borderId="20" xfId="2" applyFont="1" applyFill="1" applyBorder="1" applyAlignment="1">
      <alignment horizontal="center" vertical="center"/>
    </xf>
    <xf numFmtId="0" fontId="0" fillId="7" borderId="47" xfId="0" applyFill="1" applyBorder="1" applyAlignment="1">
      <alignment horizontal="center" vertical="center"/>
    </xf>
    <xf numFmtId="0" fontId="0" fillId="7" borderId="41" xfId="0" applyFill="1" applyBorder="1" applyAlignment="1">
      <alignment horizontal="center" vertical="center"/>
    </xf>
    <xf numFmtId="164" fontId="48" fillId="7" borderId="7" xfId="2" applyNumberFormat="1" applyFont="1" applyFill="1" applyBorder="1" applyAlignment="1" applyProtection="1">
      <alignment horizontal="right" vertical="center"/>
      <protection hidden="1"/>
    </xf>
    <xf numFmtId="0" fontId="19" fillId="9" borderId="18" xfId="5" applyFont="1" applyFill="1" applyBorder="1" applyAlignment="1">
      <alignment horizontal="left" vertical="center" wrapText="1"/>
    </xf>
    <xf numFmtId="0" fontId="19" fillId="9" borderId="19" xfId="5" applyFont="1" applyFill="1" applyBorder="1" applyAlignment="1">
      <alignment horizontal="left" vertical="center" wrapText="1"/>
    </xf>
    <xf numFmtId="0" fontId="3" fillId="7" borderId="19" xfId="2" applyFont="1" applyFill="1" applyBorder="1" applyAlignment="1">
      <alignment horizontal="center" vertical="center" wrapText="1"/>
    </xf>
    <xf numFmtId="0" fontId="3" fillId="7" borderId="6" xfId="2" applyFont="1" applyFill="1" applyBorder="1" applyAlignment="1">
      <alignment horizontal="center" vertical="center" wrapText="1"/>
    </xf>
    <xf numFmtId="9" fontId="51" fillId="7" borderId="11" xfId="2" applyNumberFormat="1" applyFont="1" applyFill="1" applyBorder="1" applyAlignment="1">
      <alignment horizontal="center" vertical="center"/>
    </xf>
    <xf numFmtId="9" fontId="51" fillId="7" borderId="5" xfId="2" applyNumberFormat="1" applyFont="1" applyFill="1" applyBorder="1" applyAlignment="1">
      <alignment horizontal="center" vertical="center"/>
    </xf>
    <xf numFmtId="9" fontId="51" fillId="7" borderId="7" xfId="2" applyNumberFormat="1" applyFont="1" applyFill="1" applyBorder="1" applyAlignment="1">
      <alignment horizontal="center" vertical="center"/>
    </xf>
    <xf numFmtId="0" fontId="48" fillId="7" borderId="5" xfId="2" applyFont="1" applyFill="1" applyBorder="1" applyAlignment="1">
      <alignment horizontal="left" vertical="center"/>
    </xf>
    <xf numFmtId="0" fontId="48" fillId="7" borderId="7" xfId="2" applyFont="1" applyFill="1" applyBorder="1" applyAlignment="1">
      <alignment horizontal="left" vertical="center"/>
    </xf>
  </cellXfs>
  <cellStyles count="10">
    <cellStyle name="40 % - Accent3 2" xfId="4"/>
    <cellStyle name="40 % - Accent6 2" xfId="5"/>
    <cellStyle name="60 % - Accent1 2" xfId="6"/>
    <cellStyle name="60 % - Accent2 2" xfId="7"/>
    <cellStyle name="60 % - Accent6 2" xfId="8"/>
    <cellStyle name="Normal" xfId="0" builtinId="0"/>
    <cellStyle name="Normal 2" xfId="2"/>
    <cellStyle name="Normal 3" xfId="1"/>
    <cellStyle name="Pourcentage" xfId="9" builtinId="5"/>
    <cellStyle name="Pourcentage 2" xfId="3"/>
  </cellStyles>
  <dxfs count="140">
    <dxf>
      <font>
        <color theme="0"/>
      </font>
      <fill>
        <patternFill>
          <bgColor rgb="FF3366FF"/>
        </patternFill>
      </fill>
    </dxf>
    <dxf>
      <font>
        <color theme="0"/>
      </font>
      <fill>
        <patternFill>
          <bgColor rgb="FF3366FF"/>
        </patternFill>
      </fill>
    </dxf>
    <dxf>
      <font>
        <color theme="0"/>
      </font>
      <fill>
        <patternFill>
          <bgColor rgb="FF3366FF"/>
        </patternFill>
      </fill>
    </dxf>
    <dxf>
      <font>
        <color theme="0"/>
      </font>
      <fill>
        <patternFill>
          <bgColor rgb="FF3366FF"/>
        </patternFill>
      </fill>
    </dxf>
    <dxf>
      <fill>
        <patternFill>
          <bgColor theme="1" tint="0.14996795556505021"/>
        </patternFill>
      </fill>
    </dxf>
    <dxf>
      <font>
        <color theme="0"/>
      </font>
      <fill>
        <patternFill>
          <bgColor rgb="FF3366FF"/>
        </patternFill>
      </fill>
    </dxf>
    <dxf>
      <font>
        <color theme="0"/>
      </font>
      <fill>
        <patternFill>
          <bgColor rgb="FFFF0000"/>
        </patternFill>
      </fill>
    </dxf>
    <dxf>
      <font>
        <color theme="0"/>
      </font>
      <fill>
        <patternFill>
          <bgColor rgb="FFFF0000"/>
        </patternFill>
      </fill>
    </dxf>
    <dxf>
      <fill>
        <patternFill>
          <bgColor theme="1" tint="0.14996795556505021"/>
        </patternFill>
      </fill>
    </dxf>
    <dxf>
      <fill>
        <patternFill>
          <bgColor theme="1" tint="0.14996795556505021"/>
        </patternFill>
      </fill>
    </dxf>
    <dxf>
      <fill>
        <patternFill>
          <bgColor theme="1" tint="0.14996795556505021"/>
        </patternFill>
      </fill>
    </dxf>
    <dxf>
      <fill>
        <patternFill>
          <bgColor theme="1" tint="0.14996795556505021"/>
        </patternFill>
      </fill>
    </dxf>
    <dxf>
      <fill>
        <patternFill>
          <bgColor theme="1" tint="0.14996795556505021"/>
        </patternFill>
      </fill>
    </dxf>
    <dxf>
      <font>
        <color theme="0"/>
      </font>
      <fill>
        <patternFill>
          <bgColor rgb="FF3366FF"/>
        </patternFill>
      </fill>
    </dxf>
    <dxf>
      <fill>
        <patternFill>
          <bgColor rgb="FFFFC7CE"/>
        </patternFill>
      </fill>
    </dxf>
    <dxf>
      <font>
        <color theme="0"/>
      </font>
      <fill>
        <patternFill>
          <bgColor rgb="FFFF0000"/>
        </patternFill>
      </fill>
    </dxf>
    <dxf>
      <font>
        <color theme="0"/>
      </font>
      <fill>
        <patternFill>
          <bgColor rgb="FFFF0000"/>
        </patternFill>
      </fill>
    </dxf>
    <dxf>
      <font>
        <color theme="0"/>
      </font>
      <fill>
        <patternFill>
          <bgColor rgb="FF00B050"/>
        </patternFill>
      </fill>
    </dxf>
    <dxf>
      <font>
        <color theme="0"/>
      </font>
      <fill>
        <patternFill>
          <bgColor rgb="FFFF0000"/>
        </patternFill>
      </fill>
    </dxf>
    <dxf>
      <font>
        <color theme="0"/>
      </font>
      <fill>
        <patternFill>
          <bgColor rgb="FFFF0000"/>
        </patternFill>
      </fill>
    </dxf>
    <dxf>
      <fill>
        <patternFill>
          <bgColor theme="1" tint="0.14996795556505021"/>
        </patternFill>
      </fill>
    </dxf>
    <dxf>
      <font>
        <color theme="0"/>
      </font>
      <fill>
        <patternFill>
          <bgColor rgb="FF3366FF"/>
        </patternFill>
      </fill>
    </dxf>
    <dxf>
      <fill>
        <patternFill>
          <bgColor theme="1" tint="0.14996795556505021"/>
        </patternFill>
      </fill>
    </dxf>
    <dxf>
      <font>
        <color theme="0"/>
      </font>
      <fill>
        <patternFill>
          <bgColor rgb="FF3366FF"/>
        </patternFill>
      </fill>
    </dxf>
    <dxf>
      <font>
        <color theme="0"/>
      </font>
      <fill>
        <patternFill>
          <bgColor rgb="FFFF0000"/>
        </patternFill>
      </fill>
    </dxf>
    <dxf>
      <font>
        <color theme="0"/>
      </font>
      <fill>
        <patternFill>
          <bgColor rgb="FF3366FF"/>
        </patternFill>
      </fill>
    </dxf>
    <dxf>
      <font>
        <color theme="0"/>
      </font>
      <fill>
        <patternFill>
          <bgColor rgb="FF3366FF"/>
        </patternFill>
      </fill>
    </dxf>
    <dxf>
      <font>
        <color theme="0"/>
      </font>
      <fill>
        <patternFill>
          <bgColor rgb="FF3366FF"/>
        </patternFill>
      </fill>
    </dxf>
    <dxf>
      <font>
        <color theme="0"/>
      </font>
      <fill>
        <patternFill>
          <bgColor rgb="FF3366FF"/>
        </patternFill>
      </fill>
    </dxf>
    <dxf>
      <font>
        <color theme="0"/>
      </font>
      <fill>
        <patternFill>
          <bgColor rgb="FF3366FF"/>
        </patternFill>
      </fill>
    </dxf>
    <dxf>
      <font>
        <color theme="0"/>
      </font>
      <fill>
        <patternFill>
          <bgColor rgb="FFFF0000"/>
        </patternFill>
      </fill>
    </dxf>
    <dxf>
      <fill>
        <patternFill>
          <bgColor theme="1" tint="0.14996795556505021"/>
        </patternFill>
      </fill>
    </dxf>
    <dxf>
      <font>
        <color theme="0"/>
      </font>
      <fill>
        <patternFill>
          <bgColor rgb="FF3366FF"/>
        </patternFill>
      </fill>
    </dxf>
    <dxf>
      <font>
        <color theme="0"/>
      </font>
      <fill>
        <patternFill>
          <bgColor rgb="FF3366FF"/>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ill>
        <patternFill>
          <bgColor theme="1" tint="0.14996795556505021"/>
        </patternFill>
      </fill>
    </dxf>
    <dxf>
      <font>
        <color theme="0"/>
      </font>
      <fill>
        <patternFill>
          <bgColor rgb="FF3366FF"/>
        </patternFill>
      </fill>
    </dxf>
    <dxf>
      <fill>
        <patternFill>
          <bgColor theme="1" tint="0.14996795556505021"/>
        </patternFill>
      </fill>
    </dxf>
    <dxf>
      <fill>
        <patternFill>
          <bgColor theme="1" tint="0.14996795556505021"/>
        </patternFill>
      </fill>
    </dxf>
    <dxf>
      <fill>
        <patternFill>
          <bgColor theme="1" tint="0.14996795556505021"/>
        </patternFill>
      </fill>
    </dxf>
    <dxf>
      <fill>
        <patternFill>
          <bgColor theme="1" tint="0.14996795556505021"/>
        </patternFill>
      </fill>
    </dxf>
    <dxf>
      <fill>
        <patternFill>
          <bgColor theme="1" tint="0.14996795556505021"/>
        </patternFill>
      </fill>
    </dxf>
    <dxf>
      <fill>
        <patternFill>
          <bgColor theme="1" tint="0.14996795556505021"/>
        </patternFill>
      </fill>
    </dxf>
    <dxf>
      <fill>
        <patternFill>
          <bgColor theme="1" tint="0.14996795556505021"/>
        </patternFill>
      </fill>
    </dxf>
    <dxf>
      <font>
        <color theme="0"/>
      </font>
      <fill>
        <patternFill>
          <bgColor rgb="FF3366FF"/>
        </patternFill>
      </fill>
    </dxf>
    <dxf>
      <fill>
        <patternFill>
          <bgColor theme="1" tint="0.14996795556505021"/>
        </patternFill>
      </fill>
    </dxf>
    <dxf>
      <font>
        <color theme="0"/>
      </font>
      <fill>
        <patternFill>
          <bgColor rgb="FF3366FF"/>
        </patternFill>
      </fill>
    </dxf>
    <dxf>
      <fill>
        <patternFill>
          <bgColor theme="1" tint="0.14996795556505021"/>
        </patternFill>
      </fill>
    </dxf>
    <dxf>
      <font>
        <color theme="0"/>
      </font>
      <fill>
        <patternFill>
          <bgColor rgb="FF3366FF"/>
        </patternFill>
      </fill>
    </dxf>
    <dxf>
      <fill>
        <patternFill>
          <bgColor theme="1" tint="0.14996795556505021"/>
        </patternFill>
      </fill>
    </dxf>
    <dxf>
      <font>
        <color theme="0"/>
      </font>
      <fill>
        <patternFill>
          <bgColor rgb="FF3366FF"/>
        </patternFill>
      </fill>
    </dxf>
    <dxf>
      <fill>
        <patternFill>
          <bgColor theme="1" tint="0.14996795556505021"/>
        </patternFill>
      </fill>
    </dxf>
    <dxf>
      <font>
        <color theme="0"/>
      </font>
      <fill>
        <patternFill>
          <bgColor rgb="FF3366FF"/>
        </patternFill>
      </fill>
    </dxf>
    <dxf>
      <fill>
        <patternFill>
          <bgColor rgb="FFFFC7CE"/>
        </patternFill>
      </fill>
    </dxf>
    <dxf>
      <font>
        <b/>
        <i val="0"/>
        <color theme="0"/>
      </font>
      <numFmt numFmtId="0" formatCode="General"/>
      <fill>
        <patternFill>
          <bgColor rgb="FFFF0000"/>
        </patternFill>
      </fill>
    </dxf>
    <dxf>
      <font>
        <color rgb="FFFF0000"/>
      </font>
    </dxf>
    <dxf>
      <fill>
        <patternFill>
          <bgColor rgb="FFFFC7CE"/>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92D050"/>
        </patternFill>
      </fill>
    </dxf>
    <dxf>
      <font>
        <color theme="0"/>
      </font>
      <fill>
        <patternFill>
          <bgColor rgb="FFFF0000"/>
        </patternFill>
      </fill>
    </dxf>
    <dxf>
      <fill>
        <patternFill>
          <bgColor rgb="FF00B050"/>
        </patternFill>
      </fill>
    </dxf>
    <dxf>
      <font>
        <color theme="0"/>
      </font>
      <fill>
        <patternFill>
          <bgColor rgb="FFFF0000"/>
        </patternFill>
      </fill>
    </dxf>
    <dxf>
      <fill>
        <patternFill>
          <bgColor theme="1" tint="0.14996795556505021"/>
        </patternFill>
      </fill>
    </dxf>
    <dxf>
      <font>
        <color theme="0"/>
      </font>
      <fill>
        <patternFill>
          <bgColor rgb="FF3366FF"/>
        </patternFill>
      </fill>
    </dxf>
    <dxf>
      <fill>
        <patternFill>
          <bgColor theme="1" tint="0.14996795556505021"/>
        </patternFill>
      </fill>
    </dxf>
    <dxf>
      <font>
        <color theme="0"/>
      </font>
      <fill>
        <patternFill>
          <bgColor rgb="FF3366FF"/>
        </patternFill>
      </fill>
    </dxf>
    <dxf>
      <font>
        <color theme="0"/>
      </font>
      <fill>
        <patternFill>
          <bgColor rgb="FFFF0000"/>
        </patternFill>
      </fill>
    </dxf>
    <dxf>
      <font>
        <color theme="0"/>
      </font>
      <fill>
        <patternFill>
          <bgColor rgb="FF3366FF"/>
        </patternFill>
      </fill>
    </dxf>
    <dxf>
      <font>
        <color theme="0"/>
      </font>
      <fill>
        <patternFill>
          <bgColor rgb="FF3366FF"/>
        </patternFill>
      </fill>
    </dxf>
    <dxf>
      <font>
        <color theme="0"/>
      </font>
      <fill>
        <patternFill>
          <bgColor rgb="FF3366FF"/>
        </patternFill>
      </fill>
    </dxf>
    <dxf>
      <font>
        <color theme="0"/>
      </font>
      <fill>
        <patternFill>
          <bgColor rgb="FF3366FF"/>
        </patternFill>
      </fill>
    </dxf>
    <dxf>
      <font>
        <color theme="0"/>
      </font>
      <fill>
        <patternFill>
          <bgColor rgb="FF3366FF"/>
        </patternFill>
      </fill>
    </dxf>
    <dxf>
      <font>
        <color theme="0"/>
      </font>
      <fill>
        <patternFill>
          <bgColor rgb="FFFF0000"/>
        </patternFill>
      </fill>
    </dxf>
    <dxf>
      <fill>
        <patternFill>
          <bgColor theme="1" tint="0.14996795556505021"/>
        </patternFill>
      </fill>
    </dxf>
    <dxf>
      <font>
        <color theme="0"/>
      </font>
      <fill>
        <patternFill>
          <bgColor rgb="FF3366FF"/>
        </patternFill>
      </fill>
    </dxf>
    <dxf>
      <font>
        <color theme="0"/>
      </font>
      <fill>
        <patternFill>
          <bgColor rgb="FF3366FF"/>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ill>
        <patternFill>
          <bgColor theme="1" tint="0.14996795556505021"/>
        </patternFill>
      </fill>
    </dxf>
    <dxf>
      <font>
        <color theme="0"/>
      </font>
      <fill>
        <patternFill>
          <bgColor rgb="FF3366FF"/>
        </patternFill>
      </fill>
    </dxf>
    <dxf>
      <fill>
        <patternFill>
          <bgColor theme="1" tint="0.14996795556505021"/>
        </patternFill>
      </fill>
    </dxf>
    <dxf>
      <fill>
        <patternFill>
          <bgColor theme="1" tint="0.14996795556505021"/>
        </patternFill>
      </fill>
    </dxf>
    <dxf>
      <fill>
        <patternFill>
          <bgColor theme="1" tint="0.14996795556505021"/>
        </patternFill>
      </fill>
    </dxf>
    <dxf>
      <fill>
        <patternFill>
          <bgColor theme="1" tint="0.14996795556505021"/>
        </patternFill>
      </fill>
    </dxf>
    <dxf>
      <fill>
        <patternFill>
          <bgColor theme="1" tint="0.14996795556505021"/>
        </patternFill>
      </fill>
    </dxf>
    <dxf>
      <fill>
        <patternFill>
          <bgColor theme="1" tint="0.14996795556505021"/>
        </patternFill>
      </fill>
    </dxf>
    <dxf>
      <fill>
        <patternFill>
          <bgColor theme="1" tint="0.14996795556505021"/>
        </patternFill>
      </fill>
    </dxf>
    <dxf>
      <font>
        <color theme="0"/>
      </font>
      <fill>
        <patternFill>
          <bgColor rgb="FF3366FF"/>
        </patternFill>
      </fill>
    </dxf>
    <dxf>
      <fill>
        <patternFill>
          <bgColor theme="1" tint="0.14996795556505021"/>
        </patternFill>
      </fill>
    </dxf>
    <dxf>
      <font>
        <color theme="0"/>
      </font>
      <fill>
        <patternFill>
          <bgColor rgb="FF3366FF"/>
        </patternFill>
      </fill>
    </dxf>
    <dxf>
      <fill>
        <patternFill>
          <bgColor theme="1" tint="0.14996795556505021"/>
        </patternFill>
      </fill>
    </dxf>
    <dxf>
      <font>
        <color theme="0"/>
      </font>
      <fill>
        <patternFill>
          <bgColor rgb="FF3366FF"/>
        </patternFill>
      </fill>
    </dxf>
    <dxf>
      <fill>
        <patternFill>
          <bgColor theme="1" tint="0.14996795556505021"/>
        </patternFill>
      </fill>
    </dxf>
    <dxf>
      <font>
        <color theme="0"/>
      </font>
      <fill>
        <patternFill>
          <bgColor rgb="FF3366FF"/>
        </patternFill>
      </fill>
    </dxf>
    <dxf>
      <fill>
        <patternFill>
          <bgColor theme="1" tint="0.14996795556505021"/>
        </patternFill>
      </fill>
    </dxf>
    <dxf>
      <font>
        <color theme="0"/>
      </font>
      <fill>
        <patternFill>
          <bgColor rgb="FF3366FF"/>
        </patternFill>
      </fill>
    </dxf>
    <dxf>
      <fill>
        <patternFill>
          <bgColor rgb="FFFFC7CE"/>
        </patternFill>
      </fill>
    </dxf>
    <dxf>
      <font>
        <b/>
        <i val="0"/>
        <color theme="0"/>
      </font>
      <numFmt numFmtId="0" formatCode="General"/>
      <fill>
        <patternFill>
          <bgColor rgb="FFFF0000"/>
        </patternFill>
      </fill>
    </dxf>
    <dxf>
      <font>
        <color rgb="FFFF0000"/>
      </font>
    </dxf>
    <dxf>
      <fill>
        <patternFill>
          <bgColor rgb="FFFFC7CE"/>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92D050"/>
        </patternFill>
      </fill>
    </dxf>
    <dxf>
      <font>
        <color theme="0"/>
      </font>
      <fill>
        <patternFill>
          <bgColor rgb="FFFF0000"/>
        </patternFill>
      </fill>
    </dxf>
    <dxf>
      <fill>
        <patternFill>
          <bgColor rgb="FF00B050"/>
        </patternFill>
      </fill>
    </dxf>
    <dxf>
      <font>
        <color theme="0"/>
      </font>
      <fill>
        <patternFill>
          <bgColor rgb="FF3366FF"/>
        </patternFill>
      </fill>
    </dxf>
    <dxf>
      <fill>
        <patternFill>
          <bgColor theme="1" tint="0.14996795556505021"/>
        </patternFill>
      </fill>
    </dxf>
    <dxf>
      <font>
        <color theme="0"/>
      </font>
      <fill>
        <patternFill>
          <bgColor rgb="FFFF0000"/>
        </patternFill>
      </fill>
    </dxf>
    <dxf>
      <font>
        <color theme="0"/>
      </font>
      <fill>
        <patternFill>
          <bgColor rgb="FF3366FF"/>
        </patternFill>
      </fill>
    </dxf>
    <dxf>
      <font>
        <color theme="0"/>
      </font>
      <fill>
        <patternFill>
          <bgColor rgb="FFFF0000"/>
        </patternFill>
      </fill>
    </dxf>
    <dxf>
      <fill>
        <patternFill>
          <bgColor theme="1" tint="0.14996795556505021"/>
        </patternFill>
      </fill>
    </dxf>
    <dxf>
      <font>
        <color theme="0"/>
      </font>
      <fill>
        <patternFill>
          <bgColor rgb="FF3366FF"/>
        </patternFill>
      </fill>
    </dxf>
    <dxf>
      <fill>
        <patternFill>
          <bgColor theme="1" tint="0.14996795556505021"/>
        </patternFill>
      </fill>
    </dxf>
    <dxf>
      <font>
        <color theme="0"/>
      </font>
      <fill>
        <patternFill>
          <bgColor rgb="FF3366FF"/>
        </patternFill>
      </fill>
    </dxf>
    <dxf>
      <fill>
        <patternFill>
          <bgColor theme="1" tint="0.14996795556505021"/>
        </patternFill>
      </fill>
    </dxf>
    <dxf>
      <fill>
        <patternFill>
          <bgColor rgb="FFFFC7CE"/>
        </patternFill>
      </fill>
    </dxf>
    <dxf>
      <fill>
        <patternFill>
          <bgColor rgb="FFFFC7CE"/>
        </patternFill>
      </fill>
    </dxf>
    <dxf>
      <font>
        <color theme="0"/>
      </font>
      <fill>
        <patternFill>
          <bgColor rgb="FF3366FF"/>
        </patternFill>
      </fill>
    </dxf>
    <dxf>
      <font>
        <color theme="0"/>
      </font>
      <fill>
        <patternFill>
          <bgColor rgb="FF00B050"/>
        </patternFill>
      </fill>
    </dxf>
    <dxf>
      <font>
        <color theme="0"/>
      </font>
      <fill>
        <patternFill>
          <bgColor rgb="FFFF0000"/>
        </patternFill>
      </fill>
    </dxf>
    <dxf>
      <fill>
        <patternFill>
          <bgColor rgb="FFCCFF33"/>
        </patternFill>
      </fill>
    </dxf>
    <dxf>
      <fill>
        <patternFill>
          <bgColor theme="4" tint="0.39994506668294322"/>
        </patternFill>
      </fill>
    </dxf>
    <dxf>
      <fill>
        <patternFill>
          <bgColor theme="4" tint="0.39994506668294322"/>
        </patternFill>
      </fill>
    </dxf>
    <dxf>
      <font>
        <color rgb="FF002060"/>
      </font>
      <fill>
        <patternFill>
          <bgColor rgb="FFCCFF33"/>
        </patternFill>
      </fill>
    </dxf>
    <dxf>
      <fill>
        <patternFill>
          <bgColor theme="4" tint="0.39994506668294322"/>
        </patternFill>
      </fill>
    </dxf>
    <dxf>
      <font>
        <color theme="0"/>
      </font>
      <fill>
        <patternFill>
          <bgColor rgb="FFFF0000"/>
        </patternFill>
      </fill>
    </dxf>
  </dxfs>
  <tableStyles count="0" defaultTableStyle="TableStyleMedium2" defaultPivotStyle="PivotStyleLight16"/>
  <colors>
    <mruColors>
      <color rgb="FFCCFFFF"/>
      <color rgb="FFCCFF66"/>
      <color rgb="FFCCFF99"/>
      <color rgb="FFF2F5F7"/>
      <color rgb="FFFEE7DE"/>
      <color rgb="FFCCCCFF"/>
      <color rgb="FF99CCFF"/>
      <color rgb="FF6699FF"/>
      <color rgb="FFDAEBFE"/>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2</xdr:col>
      <xdr:colOff>3187701</xdr:colOff>
      <xdr:row>2</xdr:row>
      <xdr:rowOff>699257</xdr:rowOff>
    </xdr:from>
    <xdr:ext cx="5210930" cy="1601560"/>
    <xdr:sp macro="" textlink="">
      <xdr:nvSpPr>
        <xdr:cNvPr id="8" name="ZoneTexte 7">
          <a:extLst>
            <a:ext uri="{FF2B5EF4-FFF2-40B4-BE49-F238E27FC236}">
              <a16:creationId xmlns:a16="http://schemas.microsoft.com/office/drawing/2014/main" id="{00000000-0008-0000-0000-000008000000}"/>
            </a:ext>
          </a:extLst>
        </xdr:cNvPr>
        <xdr:cNvSpPr txBox="1"/>
      </xdr:nvSpPr>
      <xdr:spPr>
        <a:xfrm>
          <a:off x="5223330" y="2473628"/>
          <a:ext cx="5210930" cy="1601560"/>
        </a:xfrm>
        <a:prstGeom prst="round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fr-FR" sz="1100" b="1" cap="none" spc="0">
            <a:ln w="18000">
              <a:solidFill>
                <a:schemeClr val="accent2">
                  <a:satMod val="140000"/>
                </a:schemeClr>
              </a:solidFill>
              <a:prstDash val="solid"/>
              <a:miter lim="800000"/>
            </a:ln>
            <a:noFill/>
            <a:effectLst>
              <a:outerShdw blurRad="25500" dist="23000" dir="7020000" algn="tl">
                <a:srgbClr val="000000">
                  <a:alpha val="50000"/>
                </a:srgbClr>
              </a:outerShdw>
            </a:effectLst>
          </a:endParaRPr>
        </a:p>
        <a:p>
          <a:endParaRPr lang="fr-FR" sz="1100" b="1" cap="none" spc="0">
            <a:ln w="18000">
              <a:solidFill>
                <a:schemeClr val="accent2">
                  <a:satMod val="140000"/>
                </a:schemeClr>
              </a:solidFill>
              <a:prstDash val="solid"/>
              <a:miter lim="800000"/>
            </a:ln>
            <a:noFill/>
            <a:effectLst>
              <a:outerShdw blurRad="25500" dist="23000" dir="7020000" algn="tl">
                <a:srgbClr val="000000">
                  <a:alpha val="50000"/>
                </a:srgbClr>
              </a:outerShdw>
            </a:effectLst>
          </a:endParaRPr>
        </a:p>
        <a:p>
          <a:r>
            <a:rPr lang="fr-FR" sz="4000" b="1" cap="none" spc="0">
              <a:ln w="18000">
                <a:solidFill>
                  <a:schemeClr val="accent2">
                    <a:satMod val="140000"/>
                  </a:schemeClr>
                </a:solidFill>
                <a:prstDash val="solid"/>
                <a:miter lim="800000"/>
              </a:ln>
              <a:solidFill>
                <a:sysClr val="windowText" lastClr="000000"/>
              </a:solidFill>
              <a:effectLst>
                <a:outerShdw blurRad="25500" dist="23000" dir="7020000" algn="tl">
                  <a:srgbClr val="000000">
                    <a:alpha val="50000"/>
                  </a:srgbClr>
                </a:outerShdw>
              </a:effectLst>
              <a:latin typeface="Arial" panose="020B0604020202020204" pitchFamily="34" charset="0"/>
              <a:cs typeface="Arial" panose="020B0604020202020204" pitchFamily="34" charset="0"/>
            </a:rPr>
            <a:t>   </a:t>
          </a:r>
          <a:r>
            <a:rPr lang="fr-FR" sz="4000" b="1" cap="none" spc="0">
              <a:ln w="18000">
                <a:solidFill>
                  <a:schemeClr val="bg2">
                    <a:lumMod val="90000"/>
                  </a:schemeClr>
                </a:solidFill>
                <a:prstDash val="solid"/>
                <a:miter lim="800000"/>
              </a:ln>
              <a:solidFill>
                <a:sysClr val="windowText" lastClr="000000"/>
              </a:solidFill>
              <a:effectLst>
                <a:outerShdw blurRad="25500" dist="23000" dir="7020000" algn="tl">
                  <a:srgbClr val="000000">
                    <a:alpha val="50000"/>
                  </a:srgbClr>
                </a:outerShdw>
              </a:effectLst>
              <a:latin typeface="Arial" panose="020B0604020202020204" pitchFamily="34" charset="0"/>
              <a:cs typeface="Arial" panose="020B0604020202020204" pitchFamily="34" charset="0"/>
            </a:rPr>
            <a:t>CAP</a:t>
          </a:r>
          <a:r>
            <a:rPr lang="fr-FR" sz="4000" b="1" cap="none" spc="0" baseline="0">
              <a:ln w="18000">
                <a:solidFill>
                  <a:schemeClr val="bg2">
                    <a:lumMod val="90000"/>
                  </a:schemeClr>
                </a:solidFill>
                <a:prstDash val="solid"/>
                <a:miter lim="800000"/>
              </a:ln>
              <a:solidFill>
                <a:sysClr val="windowText" lastClr="000000"/>
              </a:solidFill>
              <a:effectLst>
                <a:outerShdw blurRad="25500" dist="23000" dir="7020000" algn="tl">
                  <a:srgbClr val="000000">
                    <a:alpha val="50000"/>
                  </a:srgbClr>
                </a:outerShdw>
              </a:effectLst>
              <a:latin typeface="Arial" panose="020B0604020202020204" pitchFamily="34" charset="0"/>
              <a:cs typeface="Arial" panose="020B0604020202020204" pitchFamily="34" charset="0"/>
            </a:rPr>
            <a:t>: Carreleur </a:t>
          </a:r>
          <a:endParaRPr lang="fr-FR" sz="4000" b="1" cap="none" spc="0">
            <a:ln w="18000">
              <a:solidFill>
                <a:schemeClr val="bg2">
                  <a:lumMod val="90000"/>
                </a:schemeClr>
              </a:solidFill>
              <a:prstDash val="solid"/>
              <a:miter lim="800000"/>
            </a:ln>
            <a:solidFill>
              <a:sysClr val="windowText" lastClr="000000"/>
            </a:solidFill>
            <a:effectLst>
              <a:outerShdw blurRad="25500" dist="23000" dir="7020000" algn="tl">
                <a:srgbClr val="000000">
                  <a:alpha val="50000"/>
                </a:srgbClr>
              </a:outerShdw>
            </a:effectLst>
            <a:latin typeface="Arial" panose="020B0604020202020204" pitchFamily="34" charset="0"/>
            <a:cs typeface="Arial" panose="020B0604020202020204" pitchFamily="34" charset="0"/>
          </a:endParaRPr>
        </a:p>
      </xdr:txBody>
    </xdr:sp>
    <xdr:clientData/>
  </xdr:oneCellAnchor>
  <xdr:twoCellAnchor>
    <xdr:from>
      <xdr:col>2</xdr:col>
      <xdr:colOff>1185636</xdr:colOff>
      <xdr:row>1</xdr:row>
      <xdr:rowOff>337910</xdr:rowOff>
    </xdr:from>
    <xdr:to>
      <xdr:col>9</xdr:col>
      <xdr:colOff>803694</xdr:colOff>
      <xdr:row>2</xdr:row>
      <xdr:rowOff>462535</xdr:rowOff>
    </xdr:to>
    <xdr:sp macro="" textlink="">
      <xdr:nvSpPr>
        <xdr:cNvPr id="9" name="ZoneTexte 8">
          <a:extLst>
            <a:ext uri="{FF2B5EF4-FFF2-40B4-BE49-F238E27FC236}">
              <a16:creationId xmlns:a16="http://schemas.microsoft.com/office/drawing/2014/main" id="{00000000-0008-0000-0000-000009000000}"/>
            </a:ext>
          </a:extLst>
        </xdr:cNvPr>
        <xdr:cNvSpPr txBox="1"/>
      </xdr:nvSpPr>
      <xdr:spPr>
        <a:xfrm>
          <a:off x="3221265" y="512081"/>
          <a:ext cx="9720000" cy="1724825"/>
        </a:xfrm>
        <a:prstGeom prst="round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lang="fr-FR" sz="3200" b="1">
              <a:latin typeface="Arial" panose="020B0604020202020204" pitchFamily="34" charset="0"/>
              <a:cs typeface="Arial" panose="020B0604020202020204" pitchFamily="34" charset="0"/>
            </a:rPr>
            <a:t>MINISTERE DE L'EDUCATION NATIONALE                                                                                                                                                                 CONTROLE EN COURS DE FORMATION</a:t>
          </a:r>
        </a:p>
      </xdr:txBody>
    </xdr:sp>
    <xdr:clientData/>
  </xdr:twoCellAnchor>
  <xdr:twoCellAnchor editAs="oneCell">
    <xdr:from>
      <xdr:col>0</xdr:col>
      <xdr:colOff>326571</xdr:colOff>
      <xdr:row>1</xdr:row>
      <xdr:rowOff>381000</xdr:rowOff>
    </xdr:from>
    <xdr:to>
      <xdr:col>2</xdr:col>
      <xdr:colOff>767132</xdr:colOff>
      <xdr:row>2</xdr:row>
      <xdr:rowOff>714133</xdr:rowOff>
    </xdr:to>
    <xdr:pic>
      <xdr:nvPicPr>
        <xdr:cNvPr id="2" name="Imag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326571" y="555171"/>
          <a:ext cx="2476190" cy="193333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3009900</xdr:colOff>
      <xdr:row>1</xdr:row>
      <xdr:rowOff>299245</xdr:rowOff>
    </xdr:from>
    <xdr:to>
      <xdr:col>9</xdr:col>
      <xdr:colOff>518850</xdr:colOff>
      <xdr:row>1</xdr:row>
      <xdr:rowOff>2119320</xdr:rowOff>
    </xdr:to>
    <xdr:sp macro="" textlink="">
      <xdr:nvSpPr>
        <xdr:cNvPr id="4" name="ZoneTexte 3">
          <a:extLst>
            <a:ext uri="{FF2B5EF4-FFF2-40B4-BE49-F238E27FC236}">
              <a16:creationId xmlns:a16="http://schemas.microsoft.com/office/drawing/2014/main" id="{00000000-0008-0000-0100-000004000000}"/>
            </a:ext>
          </a:extLst>
        </xdr:cNvPr>
        <xdr:cNvSpPr txBox="1"/>
      </xdr:nvSpPr>
      <xdr:spPr>
        <a:xfrm>
          <a:off x="4762500" y="565945"/>
          <a:ext cx="9720000" cy="1820075"/>
        </a:xfrm>
        <a:prstGeom prst="round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lang="fr-FR" sz="3200" b="1">
              <a:latin typeface="Arial" panose="020B0604020202020204" pitchFamily="34" charset="0"/>
              <a:cs typeface="Arial" panose="020B0604020202020204" pitchFamily="34" charset="0"/>
            </a:rPr>
            <a:t>MINISTERE DE L'EDUCATION NATIONALE                                                                                                                                                                 CONTRÔLE EN COURS DE FORMATION</a:t>
          </a:r>
        </a:p>
      </xdr:txBody>
    </xdr:sp>
    <xdr:clientData/>
  </xdr:twoCellAnchor>
  <xdr:twoCellAnchor>
    <xdr:from>
      <xdr:col>5</xdr:col>
      <xdr:colOff>59788</xdr:colOff>
      <xdr:row>13</xdr:row>
      <xdr:rowOff>128661</xdr:rowOff>
    </xdr:from>
    <xdr:to>
      <xdr:col>5</xdr:col>
      <xdr:colOff>726538</xdr:colOff>
      <xdr:row>13</xdr:row>
      <xdr:rowOff>710745</xdr:rowOff>
    </xdr:to>
    <xdr:sp macro="" textlink="">
      <xdr:nvSpPr>
        <xdr:cNvPr id="7" name="ZoneTexte 6">
          <a:extLst>
            <a:ext uri="{FF2B5EF4-FFF2-40B4-BE49-F238E27FC236}">
              <a16:creationId xmlns:a16="http://schemas.microsoft.com/office/drawing/2014/main" id="{00000000-0008-0000-0100-000007000000}"/>
            </a:ext>
          </a:extLst>
        </xdr:cNvPr>
        <xdr:cNvSpPr txBox="1"/>
      </xdr:nvSpPr>
      <xdr:spPr>
        <a:xfrm>
          <a:off x="10194388" y="8663061"/>
          <a:ext cx="666750" cy="582084"/>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fr-FR" sz="1100" b="1"/>
            <a:t>Non </a:t>
          </a:r>
          <a:r>
            <a:rPr lang="fr-FR" sz="1000" b="1">
              <a:latin typeface="Arial" panose="020B0604020202020204" pitchFamily="34" charset="0"/>
              <a:cs typeface="Arial" panose="020B0604020202020204" pitchFamily="34" charset="0"/>
            </a:rPr>
            <a:t>évalué</a:t>
          </a:r>
        </a:p>
      </xdr:txBody>
    </xdr:sp>
    <xdr:clientData/>
  </xdr:twoCellAnchor>
  <xdr:oneCellAnchor>
    <xdr:from>
      <xdr:col>4</xdr:col>
      <xdr:colOff>550068</xdr:colOff>
      <xdr:row>2</xdr:row>
      <xdr:rowOff>157163</xdr:rowOff>
    </xdr:from>
    <xdr:ext cx="6774657" cy="2852737"/>
    <xdr:sp macro="" textlink="">
      <xdr:nvSpPr>
        <xdr:cNvPr id="10" name="ZoneTexte 9">
          <a:extLst>
            <a:ext uri="{FF2B5EF4-FFF2-40B4-BE49-F238E27FC236}">
              <a16:creationId xmlns:a16="http://schemas.microsoft.com/office/drawing/2014/main" id="{00000000-0008-0000-0100-00000A000000}"/>
            </a:ext>
          </a:extLst>
        </xdr:cNvPr>
        <xdr:cNvSpPr txBox="1"/>
      </xdr:nvSpPr>
      <xdr:spPr>
        <a:xfrm>
          <a:off x="6036468" y="4081463"/>
          <a:ext cx="6774657" cy="2852737"/>
        </a:xfrm>
        <a:prstGeom prst="roundRect">
          <a:avLst/>
        </a:prstGeom>
        <a:solidFill>
          <a:schemeClr val="bg1"/>
        </a:solidFill>
        <a:ln w="381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marL="0" marR="0" indent="0" algn="ctr" defTabSz="914400" eaLnBrk="1" fontAlgn="auto" latinLnBrk="0" hangingPunct="1">
            <a:lnSpc>
              <a:spcPct val="100000"/>
            </a:lnSpc>
            <a:spcBef>
              <a:spcPts val="0"/>
            </a:spcBef>
            <a:spcAft>
              <a:spcPts val="0"/>
            </a:spcAft>
            <a:buClrTx/>
            <a:buSzTx/>
            <a:buFontTx/>
            <a:buNone/>
            <a:tabLst/>
            <a:defRPr/>
          </a:pPr>
          <a:r>
            <a:rPr lang="fr-FR" sz="6600" b="1" cap="none" spc="0">
              <a:ln w="18000">
                <a:solidFill>
                  <a:schemeClr val="bg2"/>
                </a:solidFill>
                <a:prstDash val="solid"/>
                <a:miter lim="800000"/>
              </a:ln>
              <a:solidFill>
                <a:sysClr val="windowText" lastClr="000000"/>
              </a:solidFill>
              <a:effectLst>
                <a:outerShdw blurRad="25500" dist="23000" dir="7020000" algn="tl">
                  <a:srgbClr val="000000">
                    <a:alpha val="50000"/>
                  </a:srgbClr>
                </a:outerShdw>
              </a:effectLst>
              <a:latin typeface="Arial" panose="020B0604020202020204" pitchFamily="34" charset="0"/>
              <a:cs typeface="Arial" panose="020B0604020202020204" pitchFamily="34" charset="0"/>
            </a:rPr>
            <a:t>CAP Carreleur</a:t>
          </a:r>
          <a:r>
            <a:rPr lang="fr-FR" sz="6600" b="1" cap="none" spc="0" baseline="0">
              <a:ln w="18000">
                <a:solidFill>
                  <a:schemeClr val="bg2"/>
                </a:solidFill>
                <a:prstDash val="solid"/>
                <a:miter lim="800000"/>
              </a:ln>
              <a:solidFill>
                <a:sysClr val="windowText" lastClr="000000"/>
              </a:solidFill>
              <a:effectLst>
                <a:outerShdw blurRad="25500" dist="23000" dir="7020000" algn="tl">
                  <a:srgbClr val="000000">
                    <a:alpha val="50000"/>
                  </a:srgbClr>
                </a:outerShdw>
              </a:effectLst>
              <a:latin typeface="Arial" panose="020B0604020202020204" pitchFamily="34" charset="0"/>
              <a:cs typeface="Arial" panose="020B0604020202020204" pitchFamily="34" charset="0"/>
            </a:rPr>
            <a:t> Épreuve EP1 </a:t>
          </a:r>
        </a:p>
        <a:p>
          <a:pPr marL="0" marR="0" indent="0" algn="ctr" defTabSz="914400" eaLnBrk="1" fontAlgn="auto" latinLnBrk="0" hangingPunct="1">
            <a:lnSpc>
              <a:spcPct val="100000"/>
            </a:lnSpc>
            <a:spcBef>
              <a:spcPts val="0"/>
            </a:spcBef>
            <a:spcAft>
              <a:spcPts val="0"/>
            </a:spcAft>
            <a:buClrTx/>
            <a:buSzTx/>
            <a:buFontTx/>
            <a:buNone/>
            <a:tabLst/>
            <a:defRPr/>
          </a:pPr>
          <a:endParaRPr lang="fr-FR" sz="6600" b="1" cap="none" spc="0" baseline="0">
            <a:ln w="18000">
              <a:solidFill>
                <a:schemeClr val="bg2"/>
              </a:solidFill>
              <a:prstDash val="solid"/>
              <a:miter lim="800000"/>
            </a:ln>
            <a:solidFill>
              <a:sysClr val="windowText" lastClr="000000"/>
            </a:solidFill>
            <a:effectLst>
              <a:outerShdw blurRad="25500" dist="23000" dir="7020000" algn="tl">
                <a:srgbClr val="000000">
                  <a:alpha val="50000"/>
                </a:srgbClr>
              </a:outerShdw>
            </a:effectLst>
            <a:latin typeface="Arial" panose="020B0604020202020204" pitchFamily="34" charset="0"/>
            <a:cs typeface="Arial" panose="020B0604020202020204" pitchFamily="34" charset="0"/>
          </a:endParaRPr>
        </a:p>
      </xdr:txBody>
    </xdr:sp>
    <xdr:clientData/>
  </xdr:oneCellAnchor>
  <xdr:twoCellAnchor editAs="oneCell">
    <xdr:from>
      <xdr:col>1</xdr:col>
      <xdr:colOff>247650</xdr:colOff>
      <xdr:row>1</xdr:row>
      <xdr:rowOff>323850</xdr:rowOff>
    </xdr:from>
    <xdr:to>
      <xdr:col>3</xdr:col>
      <xdr:colOff>1085540</xdr:colOff>
      <xdr:row>1</xdr:row>
      <xdr:rowOff>2257183</xdr:rowOff>
    </xdr:to>
    <xdr:pic>
      <xdr:nvPicPr>
        <xdr:cNvPr id="3" name="Imag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stretch>
          <a:fillRect/>
        </a:stretch>
      </xdr:blipFill>
      <xdr:spPr>
        <a:xfrm>
          <a:off x="361950" y="590550"/>
          <a:ext cx="2476190" cy="193333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3</xdr:col>
      <xdr:colOff>2954928</xdr:colOff>
      <xdr:row>0</xdr:row>
      <xdr:rowOff>267607</xdr:rowOff>
    </xdr:from>
    <xdr:to>
      <xdr:col>9</xdr:col>
      <xdr:colOff>76528</xdr:colOff>
      <xdr:row>1</xdr:row>
      <xdr:rowOff>328732</xdr:rowOff>
    </xdr:to>
    <xdr:sp macro="" textlink="">
      <xdr:nvSpPr>
        <xdr:cNvPr id="2" name="ZoneTexte 1">
          <a:extLst>
            <a:ext uri="{FF2B5EF4-FFF2-40B4-BE49-F238E27FC236}">
              <a16:creationId xmlns:a16="http://schemas.microsoft.com/office/drawing/2014/main" id="{3788C89D-E03B-DC42-A697-308105269960}"/>
            </a:ext>
          </a:extLst>
        </xdr:cNvPr>
        <xdr:cNvSpPr txBox="1"/>
      </xdr:nvSpPr>
      <xdr:spPr>
        <a:xfrm>
          <a:off x="5291728" y="267607"/>
          <a:ext cx="9720000" cy="1724825"/>
        </a:xfrm>
        <a:prstGeom prst="round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lang="fr-FR" sz="3200" b="1">
              <a:latin typeface="Arial" panose="020B0604020202020204" pitchFamily="34" charset="0"/>
              <a:cs typeface="Arial" panose="020B0604020202020204" pitchFamily="34" charset="0"/>
            </a:rPr>
            <a:t>MINISTERE DE L'EDUCATION NATIONALE                                                                                                                                                                 CONTRÔLE EN COURS DE FORMATION</a:t>
          </a:r>
        </a:p>
      </xdr:txBody>
    </xdr:sp>
    <xdr:clientData/>
  </xdr:twoCellAnchor>
  <xdr:twoCellAnchor>
    <xdr:from>
      <xdr:col>5</xdr:col>
      <xdr:colOff>45244</xdr:colOff>
      <xdr:row>13</xdr:row>
      <xdr:rowOff>169069</xdr:rowOff>
    </xdr:from>
    <xdr:to>
      <xdr:col>5</xdr:col>
      <xdr:colOff>711994</xdr:colOff>
      <xdr:row>13</xdr:row>
      <xdr:rowOff>751153</xdr:rowOff>
    </xdr:to>
    <xdr:sp macro="" textlink="">
      <xdr:nvSpPr>
        <xdr:cNvPr id="3" name="ZoneTexte 2">
          <a:extLst>
            <a:ext uri="{FF2B5EF4-FFF2-40B4-BE49-F238E27FC236}">
              <a16:creationId xmlns:a16="http://schemas.microsoft.com/office/drawing/2014/main" id="{AA57DE14-B83E-F049-9B2F-04FBBCE1059C}"/>
            </a:ext>
          </a:extLst>
        </xdr:cNvPr>
        <xdr:cNvSpPr txBox="1"/>
      </xdr:nvSpPr>
      <xdr:spPr>
        <a:xfrm>
          <a:off x="11081544" y="7446169"/>
          <a:ext cx="666750" cy="582084"/>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fr-FR" sz="1100" b="1"/>
            <a:t>Non </a:t>
          </a:r>
          <a:r>
            <a:rPr lang="fr-FR" sz="1000" b="1">
              <a:latin typeface="Arial" panose="020B0604020202020204" pitchFamily="34" charset="0"/>
              <a:cs typeface="Arial" panose="020B0604020202020204" pitchFamily="34" charset="0"/>
            </a:rPr>
            <a:t>évalué</a:t>
          </a:r>
        </a:p>
      </xdr:txBody>
    </xdr:sp>
    <xdr:clientData/>
  </xdr:twoCellAnchor>
  <xdr:oneCellAnchor>
    <xdr:from>
      <xdr:col>4</xdr:col>
      <xdr:colOff>149678</xdr:colOff>
      <xdr:row>2</xdr:row>
      <xdr:rowOff>136071</xdr:rowOff>
    </xdr:from>
    <xdr:ext cx="9402537" cy="3143249"/>
    <xdr:sp macro="" textlink="">
      <xdr:nvSpPr>
        <xdr:cNvPr id="4" name="ZoneTexte 3">
          <a:extLst>
            <a:ext uri="{FF2B5EF4-FFF2-40B4-BE49-F238E27FC236}">
              <a16:creationId xmlns:a16="http://schemas.microsoft.com/office/drawing/2014/main" id="{2C16AFB0-445A-B545-8085-BFEA6FE198BE}"/>
            </a:ext>
          </a:extLst>
        </xdr:cNvPr>
        <xdr:cNvSpPr txBox="1"/>
      </xdr:nvSpPr>
      <xdr:spPr>
        <a:xfrm>
          <a:off x="6563178" y="2663371"/>
          <a:ext cx="9402537" cy="3143249"/>
        </a:xfrm>
        <a:prstGeom prst="roundRect">
          <a:avLst/>
        </a:prstGeom>
        <a:solidFill>
          <a:sysClr val="window" lastClr="FFFFFF"/>
        </a:solidFill>
        <a:ln w="381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marL="0" marR="0" indent="0" algn="ctr" defTabSz="914400" eaLnBrk="1" fontAlgn="auto" latinLnBrk="0" hangingPunct="1">
            <a:lnSpc>
              <a:spcPct val="100000"/>
            </a:lnSpc>
            <a:spcBef>
              <a:spcPts val="0"/>
            </a:spcBef>
            <a:spcAft>
              <a:spcPts val="0"/>
            </a:spcAft>
            <a:buClrTx/>
            <a:buSzTx/>
            <a:buFontTx/>
            <a:buNone/>
            <a:tabLst/>
            <a:defRPr/>
          </a:pPr>
          <a:r>
            <a:rPr lang="fr-FR" sz="6000" b="1" cap="none" spc="0">
              <a:ln w="18000">
                <a:solidFill>
                  <a:schemeClr val="bg2">
                    <a:lumMod val="90000"/>
                  </a:schemeClr>
                </a:solidFill>
                <a:prstDash val="solid"/>
                <a:miter lim="800000"/>
              </a:ln>
              <a:solidFill>
                <a:sysClr val="windowText" lastClr="000000"/>
              </a:solidFill>
              <a:effectLst>
                <a:outerShdw blurRad="25500" dist="23000" dir="7020000" algn="tl">
                  <a:srgbClr val="000000">
                    <a:alpha val="50000"/>
                  </a:srgbClr>
                </a:outerShdw>
              </a:effectLst>
              <a:latin typeface="Arial" panose="020B0604020202020204" pitchFamily="34" charset="0"/>
              <a:cs typeface="Arial" panose="020B0604020202020204" pitchFamily="34" charset="0"/>
            </a:rPr>
            <a:t>CAP Carreleur </a:t>
          </a:r>
        </a:p>
        <a:p>
          <a:pPr marL="0" marR="0" indent="0" algn="ctr" defTabSz="914400" eaLnBrk="1" fontAlgn="auto" latinLnBrk="0" hangingPunct="1">
            <a:lnSpc>
              <a:spcPct val="100000"/>
            </a:lnSpc>
            <a:spcBef>
              <a:spcPts val="0"/>
            </a:spcBef>
            <a:spcAft>
              <a:spcPts val="0"/>
            </a:spcAft>
            <a:buClrTx/>
            <a:buSzTx/>
            <a:buFontTx/>
            <a:buNone/>
            <a:tabLst/>
            <a:defRPr/>
          </a:pPr>
          <a:r>
            <a:rPr lang="fr-FR" sz="6000" b="1" cap="none" spc="0">
              <a:ln w="18000">
                <a:solidFill>
                  <a:schemeClr val="bg2">
                    <a:lumMod val="90000"/>
                  </a:schemeClr>
                </a:solidFill>
                <a:prstDash val="solid"/>
                <a:miter lim="800000"/>
              </a:ln>
              <a:solidFill>
                <a:sysClr val="windowText" lastClr="000000"/>
              </a:solidFill>
              <a:effectLst>
                <a:outerShdw blurRad="25500" dist="23000" dir="7020000" algn="tl">
                  <a:srgbClr val="000000">
                    <a:alpha val="50000"/>
                  </a:srgbClr>
                </a:outerShdw>
              </a:effectLst>
              <a:latin typeface="Arial" panose="020B0604020202020204" pitchFamily="34" charset="0"/>
              <a:cs typeface="Arial" panose="020B0604020202020204" pitchFamily="34" charset="0"/>
            </a:rPr>
            <a:t>Épreuve EP2 Centre</a:t>
          </a:r>
          <a:r>
            <a:rPr lang="fr-FR" sz="6000" b="1" cap="none" spc="0" baseline="0">
              <a:ln w="18000">
                <a:solidFill>
                  <a:schemeClr val="bg2">
                    <a:lumMod val="90000"/>
                  </a:schemeClr>
                </a:solidFill>
                <a:prstDash val="solid"/>
                <a:miter lim="800000"/>
              </a:ln>
              <a:solidFill>
                <a:sysClr val="windowText" lastClr="000000"/>
              </a:solidFill>
              <a:effectLst>
                <a:outerShdw blurRad="25500" dist="23000" dir="7020000" algn="tl">
                  <a:srgbClr val="000000">
                    <a:alpha val="50000"/>
                  </a:srgbClr>
                </a:outerShdw>
              </a:effectLst>
              <a:latin typeface="Arial" panose="020B0604020202020204" pitchFamily="34" charset="0"/>
              <a:cs typeface="Arial" panose="020B0604020202020204" pitchFamily="34" charset="0"/>
            </a:rPr>
            <a:t> </a:t>
          </a:r>
        </a:p>
      </xdr:txBody>
    </xdr:sp>
    <xdr:clientData/>
  </xdr:oneCellAnchor>
  <xdr:twoCellAnchor editAs="oneCell">
    <xdr:from>
      <xdr:col>0</xdr:col>
      <xdr:colOff>635000</xdr:colOff>
      <xdr:row>0</xdr:row>
      <xdr:rowOff>165100</xdr:rowOff>
    </xdr:from>
    <xdr:to>
      <xdr:col>3</xdr:col>
      <xdr:colOff>774390</xdr:colOff>
      <xdr:row>1</xdr:row>
      <xdr:rowOff>434733</xdr:rowOff>
    </xdr:to>
    <xdr:pic>
      <xdr:nvPicPr>
        <xdr:cNvPr id="5" name="Image 4">
          <a:extLst>
            <a:ext uri="{FF2B5EF4-FFF2-40B4-BE49-F238E27FC236}">
              <a16:creationId xmlns:a16="http://schemas.microsoft.com/office/drawing/2014/main" id="{56444630-4DAA-4C46-B90D-47351638855E}"/>
            </a:ext>
          </a:extLst>
        </xdr:cNvPr>
        <xdr:cNvPicPr>
          <a:picLocks noChangeAspect="1"/>
        </xdr:cNvPicPr>
      </xdr:nvPicPr>
      <xdr:blipFill>
        <a:blip xmlns:r="http://schemas.openxmlformats.org/officeDocument/2006/relationships" r:embed="rId1"/>
        <a:stretch>
          <a:fillRect/>
        </a:stretch>
      </xdr:blipFill>
      <xdr:spPr>
        <a:xfrm>
          <a:off x="635000" y="165100"/>
          <a:ext cx="2476190" cy="193333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3</xdr:col>
      <xdr:colOff>2954928</xdr:colOff>
      <xdr:row>0</xdr:row>
      <xdr:rowOff>267607</xdr:rowOff>
    </xdr:from>
    <xdr:to>
      <xdr:col>9</xdr:col>
      <xdr:colOff>76528</xdr:colOff>
      <xdr:row>1</xdr:row>
      <xdr:rowOff>328732</xdr:rowOff>
    </xdr:to>
    <xdr:sp macro="" textlink="">
      <xdr:nvSpPr>
        <xdr:cNvPr id="2" name="ZoneTexte 1">
          <a:extLst>
            <a:ext uri="{FF2B5EF4-FFF2-40B4-BE49-F238E27FC236}">
              <a16:creationId xmlns:a16="http://schemas.microsoft.com/office/drawing/2014/main" id="{07FEDFD0-4FC1-2E43-8DCC-5CBC02A906D0}"/>
            </a:ext>
          </a:extLst>
        </xdr:cNvPr>
        <xdr:cNvSpPr txBox="1"/>
      </xdr:nvSpPr>
      <xdr:spPr>
        <a:xfrm>
          <a:off x="5291728" y="267607"/>
          <a:ext cx="9720000" cy="1724825"/>
        </a:xfrm>
        <a:prstGeom prst="round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lang="fr-FR" sz="3200" b="1">
              <a:latin typeface="Arial" panose="020B0604020202020204" pitchFamily="34" charset="0"/>
              <a:cs typeface="Arial" panose="020B0604020202020204" pitchFamily="34" charset="0"/>
            </a:rPr>
            <a:t>MINISTERE DE L'EDUCATION NATIONALE                                                                                                                                                                 CONTRÔLE EN COURS DE FORMATION</a:t>
          </a:r>
        </a:p>
      </xdr:txBody>
    </xdr:sp>
    <xdr:clientData/>
  </xdr:twoCellAnchor>
  <xdr:twoCellAnchor>
    <xdr:from>
      <xdr:col>5</xdr:col>
      <xdr:colOff>45244</xdr:colOff>
      <xdr:row>13</xdr:row>
      <xdr:rowOff>169069</xdr:rowOff>
    </xdr:from>
    <xdr:to>
      <xdr:col>5</xdr:col>
      <xdr:colOff>711994</xdr:colOff>
      <xdr:row>13</xdr:row>
      <xdr:rowOff>751153</xdr:rowOff>
    </xdr:to>
    <xdr:sp macro="" textlink="">
      <xdr:nvSpPr>
        <xdr:cNvPr id="3" name="ZoneTexte 2">
          <a:extLst>
            <a:ext uri="{FF2B5EF4-FFF2-40B4-BE49-F238E27FC236}">
              <a16:creationId xmlns:a16="http://schemas.microsoft.com/office/drawing/2014/main" id="{925713FA-5893-B448-BCF8-869DB07D027B}"/>
            </a:ext>
          </a:extLst>
        </xdr:cNvPr>
        <xdr:cNvSpPr txBox="1"/>
      </xdr:nvSpPr>
      <xdr:spPr>
        <a:xfrm>
          <a:off x="11081544" y="7446169"/>
          <a:ext cx="666750" cy="582084"/>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fr-FR" sz="1100" b="1"/>
            <a:t>Non </a:t>
          </a:r>
          <a:r>
            <a:rPr lang="fr-FR" sz="1000" b="1">
              <a:latin typeface="Arial" panose="020B0604020202020204" pitchFamily="34" charset="0"/>
              <a:cs typeface="Arial" panose="020B0604020202020204" pitchFamily="34" charset="0"/>
            </a:rPr>
            <a:t>évalué</a:t>
          </a:r>
        </a:p>
      </xdr:txBody>
    </xdr:sp>
    <xdr:clientData/>
  </xdr:twoCellAnchor>
  <xdr:oneCellAnchor>
    <xdr:from>
      <xdr:col>4</xdr:col>
      <xdr:colOff>149678</xdr:colOff>
      <xdr:row>2</xdr:row>
      <xdr:rowOff>136071</xdr:rowOff>
    </xdr:from>
    <xdr:ext cx="9402537" cy="3143249"/>
    <xdr:sp macro="" textlink="">
      <xdr:nvSpPr>
        <xdr:cNvPr id="4" name="ZoneTexte 3">
          <a:extLst>
            <a:ext uri="{FF2B5EF4-FFF2-40B4-BE49-F238E27FC236}">
              <a16:creationId xmlns:a16="http://schemas.microsoft.com/office/drawing/2014/main" id="{8EBED80E-E5FA-C247-B1D8-DD374DC8E776}"/>
            </a:ext>
          </a:extLst>
        </xdr:cNvPr>
        <xdr:cNvSpPr txBox="1"/>
      </xdr:nvSpPr>
      <xdr:spPr>
        <a:xfrm>
          <a:off x="6563178" y="2663371"/>
          <a:ext cx="9402537" cy="3143249"/>
        </a:xfrm>
        <a:prstGeom prst="roundRect">
          <a:avLst/>
        </a:prstGeom>
        <a:solidFill>
          <a:sysClr val="window" lastClr="FFFFFF"/>
        </a:solidFill>
        <a:ln w="381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marL="0" marR="0" indent="0" algn="ctr" defTabSz="914400" eaLnBrk="1" fontAlgn="auto" latinLnBrk="0" hangingPunct="1">
            <a:lnSpc>
              <a:spcPct val="100000"/>
            </a:lnSpc>
            <a:spcBef>
              <a:spcPts val="0"/>
            </a:spcBef>
            <a:spcAft>
              <a:spcPts val="0"/>
            </a:spcAft>
            <a:buClrTx/>
            <a:buSzTx/>
            <a:buFontTx/>
            <a:buNone/>
            <a:tabLst/>
            <a:defRPr/>
          </a:pPr>
          <a:r>
            <a:rPr lang="fr-FR" sz="6000" b="1" cap="none" spc="0">
              <a:ln w="18000">
                <a:solidFill>
                  <a:schemeClr val="bg2">
                    <a:lumMod val="90000"/>
                  </a:schemeClr>
                </a:solidFill>
                <a:prstDash val="solid"/>
                <a:miter lim="800000"/>
              </a:ln>
              <a:solidFill>
                <a:sysClr val="windowText" lastClr="000000"/>
              </a:solidFill>
              <a:effectLst>
                <a:outerShdw blurRad="25500" dist="23000" dir="7020000" algn="tl">
                  <a:srgbClr val="000000">
                    <a:alpha val="50000"/>
                  </a:srgbClr>
                </a:outerShdw>
              </a:effectLst>
              <a:latin typeface="Arial" panose="020B0604020202020204" pitchFamily="34" charset="0"/>
              <a:cs typeface="Arial" panose="020B0604020202020204" pitchFamily="34" charset="0"/>
            </a:rPr>
            <a:t>CAP Carreleur </a:t>
          </a:r>
        </a:p>
        <a:p>
          <a:pPr marL="0" marR="0" indent="0" algn="ctr" defTabSz="914400" eaLnBrk="1" fontAlgn="auto" latinLnBrk="0" hangingPunct="1">
            <a:lnSpc>
              <a:spcPct val="100000"/>
            </a:lnSpc>
            <a:spcBef>
              <a:spcPts val="0"/>
            </a:spcBef>
            <a:spcAft>
              <a:spcPts val="0"/>
            </a:spcAft>
            <a:buClrTx/>
            <a:buSzTx/>
            <a:buFontTx/>
            <a:buNone/>
            <a:tabLst/>
            <a:defRPr/>
          </a:pPr>
          <a:r>
            <a:rPr lang="fr-FR" sz="6000" b="1" cap="none" spc="0">
              <a:ln w="18000">
                <a:solidFill>
                  <a:schemeClr val="bg2">
                    <a:lumMod val="90000"/>
                  </a:schemeClr>
                </a:solidFill>
                <a:prstDash val="solid"/>
                <a:miter lim="800000"/>
              </a:ln>
              <a:solidFill>
                <a:sysClr val="windowText" lastClr="000000"/>
              </a:solidFill>
              <a:effectLst>
                <a:outerShdw blurRad="25500" dist="23000" dir="7020000" algn="tl">
                  <a:srgbClr val="000000">
                    <a:alpha val="50000"/>
                  </a:srgbClr>
                </a:outerShdw>
              </a:effectLst>
              <a:latin typeface="Arial" panose="020B0604020202020204" pitchFamily="34" charset="0"/>
              <a:cs typeface="Arial" panose="020B0604020202020204" pitchFamily="34" charset="0"/>
            </a:rPr>
            <a:t>Épreuve EP2 Entreprsie</a:t>
          </a:r>
          <a:r>
            <a:rPr lang="fr-FR" sz="6000" b="1" cap="none" spc="0" baseline="0">
              <a:ln w="18000">
                <a:solidFill>
                  <a:schemeClr val="bg2">
                    <a:lumMod val="90000"/>
                  </a:schemeClr>
                </a:solidFill>
                <a:prstDash val="solid"/>
                <a:miter lim="800000"/>
              </a:ln>
              <a:solidFill>
                <a:sysClr val="windowText" lastClr="000000"/>
              </a:solidFill>
              <a:effectLst>
                <a:outerShdw blurRad="25500" dist="23000" dir="7020000" algn="tl">
                  <a:srgbClr val="000000">
                    <a:alpha val="50000"/>
                  </a:srgbClr>
                </a:outerShdw>
              </a:effectLst>
              <a:latin typeface="Arial" panose="020B0604020202020204" pitchFamily="34" charset="0"/>
              <a:cs typeface="Arial" panose="020B0604020202020204" pitchFamily="34" charset="0"/>
            </a:rPr>
            <a:t> </a:t>
          </a:r>
        </a:p>
      </xdr:txBody>
    </xdr:sp>
    <xdr:clientData/>
  </xdr:oneCellAnchor>
  <xdr:twoCellAnchor editAs="oneCell">
    <xdr:from>
      <xdr:col>0</xdr:col>
      <xdr:colOff>635000</xdr:colOff>
      <xdr:row>0</xdr:row>
      <xdr:rowOff>165100</xdr:rowOff>
    </xdr:from>
    <xdr:to>
      <xdr:col>3</xdr:col>
      <xdr:colOff>774390</xdr:colOff>
      <xdr:row>1</xdr:row>
      <xdr:rowOff>434733</xdr:rowOff>
    </xdr:to>
    <xdr:pic>
      <xdr:nvPicPr>
        <xdr:cNvPr id="5" name="Image 4">
          <a:extLst>
            <a:ext uri="{FF2B5EF4-FFF2-40B4-BE49-F238E27FC236}">
              <a16:creationId xmlns:a16="http://schemas.microsoft.com/office/drawing/2014/main" id="{A5A3B512-8F11-394C-8339-1EB5A49780A4}"/>
            </a:ext>
          </a:extLst>
        </xdr:cNvPr>
        <xdr:cNvPicPr>
          <a:picLocks noChangeAspect="1"/>
        </xdr:cNvPicPr>
      </xdr:nvPicPr>
      <xdr:blipFill>
        <a:blip xmlns:r="http://schemas.openxmlformats.org/officeDocument/2006/relationships" r:embed="rId1"/>
        <a:stretch>
          <a:fillRect/>
        </a:stretch>
      </xdr:blipFill>
      <xdr:spPr>
        <a:xfrm>
          <a:off x="635000" y="165100"/>
          <a:ext cx="2476190" cy="1933333"/>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3</xdr:col>
      <xdr:colOff>2717799</xdr:colOff>
      <xdr:row>1</xdr:row>
      <xdr:rowOff>80170</xdr:rowOff>
    </xdr:from>
    <xdr:to>
      <xdr:col>8</xdr:col>
      <xdr:colOff>491299</xdr:colOff>
      <xdr:row>5</xdr:row>
      <xdr:rowOff>347670</xdr:rowOff>
    </xdr:to>
    <xdr:sp macro="" textlink="">
      <xdr:nvSpPr>
        <xdr:cNvPr id="2" name="ZoneTexte 1">
          <a:extLst>
            <a:ext uri="{FF2B5EF4-FFF2-40B4-BE49-F238E27FC236}">
              <a16:creationId xmlns:a16="http://schemas.microsoft.com/office/drawing/2014/main" id="{00000000-0008-0000-0400-000002000000}"/>
            </a:ext>
          </a:extLst>
        </xdr:cNvPr>
        <xdr:cNvSpPr txBox="1"/>
      </xdr:nvSpPr>
      <xdr:spPr>
        <a:xfrm>
          <a:off x="5181599" y="257970"/>
          <a:ext cx="9648000" cy="1740700"/>
        </a:xfrm>
        <a:prstGeom prst="round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lang="fr-FR" sz="3200" b="1">
              <a:latin typeface="Arial" panose="020B0604020202020204" pitchFamily="34" charset="0"/>
              <a:cs typeface="Arial" panose="020B0604020202020204" pitchFamily="34" charset="0"/>
            </a:rPr>
            <a:t>MINISTERE DE L'EDUCATION NATIONALE                                                                                                                                                                 CONTROLE EN COURS DE FORMATION</a:t>
          </a:r>
        </a:p>
      </xdr:txBody>
    </xdr:sp>
    <xdr:clientData/>
  </xdr:twoCellAnchor>
  <xdr:twoCellAnchor>
    <xdr:from>
      <xdr:col>5</xdr:col>
      <xdr:colOff>55995</xdr:colOff>
      <xdr:row>20</xdr:row>
      <xdr:rowOff>152977</xdr:rowOff>
    </xdr:from>
    <xdr:to>
      <xdr:col>5</xdr:col>
      <xdr:colOff>722745</xdr:colOff>
      <xdr:row>20</xdr:row>
      <xdr:rowOff>735061</xdr:rowOff>
    </xdr:to>
    <xdr:sp macro="" textlink="">
      <xdr:nvSpPr>
        <xdr:cNvPr id="6" name="ZoneTexte 5">
          <a:extLst>
            <a:ext uri="{FF2B5EF4-FFF2-40B4-BE49-F238E27FC236}">
              <a16:creationId xmlns:a16="http://schemas.microsoft.com/office/drawing/2014/main" id="{00000000-0008-0000-0400-000006000000}"/>
            </a:ext>
          </a:extLst>
        </xdr:cNvPr>
        <xdr:cNvSpPr txBox="1"/>
      </xdr:nvSpPr>
      <xdr:spPr>
        <a:xfrm>
          <a:off x="12286095" y="8433377"/>
          <a:ext cx="666750" cy="582084"/>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fr-FR" sz="1100" b="1"/>
            <a:t>Non </a:t>
          </a:r>
          <a:r>
            <a:rPr lang="fr-FR" sz="1000" b="1">
              <a:latin typeface="Arial" panose="020B0604020202020204" pitchFamily="34" charset="0"/>
              <a:cs typeface="Arial" panose="020B0604020202020204" pitchFamily="34" charset="0"/>
            </a:rPr>
            <a:t>évalué</a:t>
          </a:r>
        </a:p>
      </xdr:txBody>
    </xdr:sp>
    <xdr:clientData/>
  </xdr:twoCellAnchor>
  <xdr:oneCellAnchor>
    <xdr:from>
      <xdr:col>4</xdr:col>
      <xdr:colOff>220437</xdr:colOff>
      <xdr:row>5</xdr:row>
      <xdr:rowOff>2209800</xdr:rowOff>
    </xdr:from>
    <xdr:ext cx="6449785" cy="2601686"/>
    <xdr:sp macro="" textlink="">
      <xdr:nvSpPr>
        <xdr:cNvPr id="9" name="ZoneTexte 8">
          <a:extLst>
            <a:ext uri="{FF2B5EF4-FFF2-40B4-BE49-F238E27FC236}">
              <a16:creationId xmlns:a16="http://schemas.microsoft.com/office/drawing/2014/main" id="{00000000-0008-0000-0400-000009000000}"/>
            </a:ext>
          </a:extLst>
        </xdr:cNvPr>
        <xdr:cNvSpPr txBox="1"/>
      </xdr:nvSpPr>
      <xdr:spPr>
        <a:xfrm>
          <a:off x="7056666" y="3864429"/>
          <a:ext cx="6449785" cy="2601686"/>
        </a:xfrm>
        <a:prstGeom prst="roundRect">
          <a:avLst/>
        </a:prstGeom>
        <a:solidFill>
          <a:sysClr val="window" lastClr="FFFFFF"/>
        </a:solidFill>
        <a:ln w="38100">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marL="0" marR="0" indent="0" algn="ctr" defTabSz="914400" eaLnBrk="1" fontAlgn="auto" latinLnBrk="0" hangingPunct="1">
            <a:lnSpc>
              <a:spcPct val="100000"/>
            </a:lnSpc>
            <a:spcBef>
              <a:spcPts val="0"/>
            </a:spcBef>
            <a:spcAft>
              <a:spcPts val="0"/>
            </a:spcAft>
            <a:buClrTx/>
            <a:buSzTx/>
            <a:buFontTx/>
            <a:buNone/>
            <a:tabLst/>
            <a:defRPr/>
          </a:pPr>
          <a:r>
            <a:rPr lang="fr-FR" sz="6600" b="1" cap="none" spc="0">
              <a:ln w="18000">
                <a:solidFill>
                  <a:schemeClr val="bg2"/>
                </a:solidFill>
                <a:prstDash val="solid"/>
                <a:miter lim="800000"/>
              </a:ln>
              <a:solidFill>
                <a:sysClr val="windowText" lastClr="000000"/>
              </a:solidFill>
              <a:effectLst>
                <a:outerShdw blurRad="25500" dist="23000" dir="7020000" algn="tl">
                  <a:srgbClr val="000000">
                    <a:alpha val="50000"/>
                  </a:srgbClr>
                </a:outerShdw>
              </a:effectLst>
              <a:latin typeface="Arial" panose="020B0604020202020204" pitchFamily="34" charset="0"/>
              <a:cs typeface="Arial" panose="020B0604020202020204" pitchFamily="34" charset="0"/>
            </a:rPr>
            <a:t>CAP Carreleur </a:t>
          </a:r>
          <a:r>
            <a:rPr lang="fr-FR" sz="6600" b="1" baseline="0">
              <a:solidFill>
                <a:schemeClr val="tx1"/>
              </a:solidFill>
              <a:effectLst>
                <a:outerShdw blurRad="25527" dist="22987" dir="7020000" algn="tl" rotWithShape="0">
                  <a:srgbClr val="000000">
                    <a:alpha val="50000"/>
                  </a:srgbClr>
                </a:outerShdw>
              </a:effectLst>
              <a:latin typeface="Arial" panose="020B0604020202020204" pitchFamily="34" charset="0"/>
              <a:ea typeface="+mn-ea"/>
              <a:cs typeface="Arial" panose="020B0604020202020204" pitchFamily="34" charset="0"/>
            </a:rPr>
            <a:t> </a:t>
          </a:r>
          <a:endParaRPr lang="fr-FR" sz="6600">
            <a:effectLst/>
            <a:latin typeface="Arial" panose="020B0604020202020204" pitchFamily="34" charset="0"/>
            <a:cs typeface="Arial" panose="020B0604020202020204" pitchFamily="34" charset="0"/>
          </a:endParaRPr>
        </a:p>
        <a:p>
          <a:pPr marL="0" marR="0" indent="0" algn="ctr" defTabSz="914400" eaLnBrk="1" fontAlgn="auto" latinLnBrk="0" hangingPunct="1">
            <a:lnSpc>
              <a:spcPct val="100000"/>
            </a:lnSpc>
            <a:spcBef>
              <a:spcPts val="0"/>
            </a:spcBef>
            <a:spcAft>
              <a:spcPts val="0"/>
            </a:spcAft>
            <a:buClrTx/>
            <a:buSzTx/>
            <a:buFontTx/>
            <a:buNone/>
            <a:tabLst/>
            <a:defRPr/>
          </a:pPr>
          <a:r>
            <a:rPr lang="fr-FR" sz="6600" b="1" cap="none" spc="0">
              <a:ln w="18000">
                <a:solidFill>
                  <a:schemeClr val="bg2"/>
                </a:solidFill>
                <a:prstDash val="solid"/>
                <a:miter lim="800000"/>
              </a:ln>
              <a:solidFill>
                <a:sysClr val="windowText" lastClr="000000"/>
              </a:solidFill>
              <a:effectLst>
                <a:outerShdw blurRad="25500" dist="23000" dir="7020000" algn="tl">
                  <a:srgbClr val="000000">
                    <a:alpha val="50000"/>
                  </a:srgbClr>
                </a:outerShdw>
              </a:effectLst>
              <a:latin typeface="Arial" panose="020B0604020202020204" pitchFamily="34" charset="0"/>
              <a:ea typeface="+mn-ea"/>
              <a:cs typeface="Arial" panose="020B0604020202020204" pitchFamily="34" charset="0"/>
            </a:rPr>
            <a:t>Épreuve EP3 </a:t>
          </a:r>
        </a:p>
        <a:p>
          <a:pPr marL="0" marR="0" indent="0" algn="ctr" defTabSz="914400" eaLnBrk="1" fontAlgn="auto" latinLnBrk="0" hangingPunct="1">
            <a:lnSpc>
              <a:spcPct val="100000"/>
            </a:lnSpc>
            <a:spcBef>
              <a:spcPts val="0"/>
            </a:spcBef>
            <a:spcAft>
              <a:spcPts val="0"/>
            </a:spcAft>
            <a:buClrTx/>
            <a:buSzTx/>
            <a:buFontTx/>
            <a:buNone/>
            <a:tabLst/>
            <a:defRPr/>
          </a:pPr>
          <a:r>
            <a:rPr lang="fr-FR" sz="6600" b="1" cap="none" spc="0">
              <a:ln w="18000">
                <a:solidFill>
                  <a:schemeClr val="bg2"/>
                </a:solidFill>
                <a:prstDash val="solid"/>
                <a:miter lim="800000"/>
              </a:ln>
              <a:solidFill>
                <a:sysClr val="windowText" lastClr="000000"/>
              </a:solidFill>
              <a:effectLst>
                <a:outerShdw blurRad="25500" dist="23000" dir="7020000" algn="tl">
                  <a:srgbClr val="000000">
                    <a:alpha val="50000"/>
                  </a:srgbClr>
                </a:outerShdw>
              </a:effectLst>
              <a:latin typeface="Arial" panose="020B0604020202020204" pitchFamily="34" charset="0"/>
              <a:ea typeface="+mn-ea"/>
              <a:cs typeface="Arial" panose="020B0604020202020204" pitchFamily="34" charset="0"/>
            </a:rPr>
            <a:t> </a:t>
          </a:r>
          <a:r>
            <a:rPr lang="fr-FR" sz="6600" b="1" cap="none" spc="0" baseline="0">
              <a:ln w="18000">
                <a:solidFill>
                  <a:schemeClr val="bg2"/>
                </a:solidFill>
                <a:prstDash val="solid"/>
                <a:miter lim="800000"/>
              </a:ln>
              <a:solidFill>
                <a:sysClr val="windowText" lastClr="000000"/>
              </a:solidFill>
              <a:effectLst>
                <a:outerShdw blurRad="25500" dist="23000" dir="7020000" algn="tl">
                  <a:srgbClr val="000000">
                    <a:alpha val="50000"/>
                  </a:srgbClr>
                </a:outerShdw>
              </a:effectLst>
              <a:latin typeface="Arial" panose="020B0604020202020204" pitchFamily="34" charset="0"/>
              <a:cs typeface="Arial" panose="020B0604020202020204" pitchFamily="34" charset="0"/>
            </a:rPr>
            <a:t> </a:t>
          </a:r>
        </a:p>
      </xdr:txBody>
    </xdr:sp>
    <xdr:clientData/>
  </xdr:oneCellAnchor>
  <xdr:twoCellAnchor editAs="oneCell">
    <xdr:from>
      <xdr:col>1</xdr:col>
      <xdr:colOff>152400</xdr:colOff>
      <xdr:row>1</xdr:row>
      <xdr:rowOff>139700</xdr:rowOff>
    </xdr:from>
    <xdr:to>
      <xdr:col>3</xdr:col>
      <xdr:colOff>1002990</xdr:colOff>
      <xdr:row>5</xdr:row>
      <xdr:rowOff>599833</xdr:rowOff>
    </xdr:to>
    <xdr:pic>
      <xdr:nvPicPr>
        <xdr:cNvPr id="4" name="Image 3">
          <a:extLst>
            <a:ext uri="{FF2B5EF4-FFF2-40B4-BE49-F238E27FC236}">
              <a16:creationId xmlns:a16="http://schemas.microsoft.com/office/drawing/2014/main" id="{00000000-0008-0000-0400-000004000000}"/>
            </a:ext>
          </a:extLst>
        </xdr:cNvPr>
        <xdr:cNvPicPr>
          <a:picLocks noChangeAspect="1"/>
        </xdr:cNvPicPr>
      </xdr:nvPicPr>
      <xdr:blipFill>
        <a:blip xmlns:r="http://schemas.openxmlformats.org/officeDocument/2006/relationships" r:embed="rId1"/>
        <a:stretch>
          <a:fillRect/>
        </a:stretch>
      </xdr:blipFill>
      <xdr:spPr>
        <a:xfrm>
          <a:off x="990600" y="317500"/>
          <a:ext cx="2476190" cy="1933333"/>
        </a:xfrm>
        <a:prstGeom prst="rect">
          <a:avLst/>
        </a:prstGeom>
      </xdr:spPr>
    </xdr:pic>
    <xdr:clientData/>
  </xdr:twoCellAnchor>
</xdr:wsDr>
</file>

<file path=xl/theme/theme1.xml><?xml version="1.0" encoding="utf-8"?>
<a:theme xmlns:a="http://schemas.openxmlformats.org/drawingml/2006/main" name="Thème Office">
  <a:themeElements>
    <a:clrScheme name="Civil">
      <a:dk1>
        <a:sysClr val="windowText" lastClr="000000"/>
      </a:dk1>
      <a:lt1>
        <a:sysClr val="window" lastClr="FFFFFF"/>
      </a:lt1>
      <a:dk2>
        <a:srgbClr val="646B86"/>
      </a:dk2>
      <a:lt2>
        <a:srgbClr val="C5D1D7"/>
      </a:lt2>
      <a:accent1>
        <a:srgbClr val="D16349"/>
      </a:accent1>
      <a:accent2>
        <a:srgbClr val="CCB400"/>
      </a:accent2>
      <a:accent3>
        <a:srgbClr val="8CADAE"/>
      </a:accent3>
      <a:accent4>
        <a:srgbClr val="8C7B70"/>
      </a:accent4>
      <a:accent5>
        <a:srgbClr val="8FB08C"/>
      </a:accent5>
      <a:accent6>
        <a:srgbClr val="D19049"/>
      </a:accent6>
      <a:hlink>
        <a:srgbClr val="00A3D6"/>
      </a:hlink>
      <a:folHlink>
        <a:srgbClr val="694F07"/>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tabColor rgb="FFFF0000"/>
  </sheetPr>
  <dimension ref="B2:J25"/>
  <sheetViews>
    <sheetView zoomScale="70" zoomScaleNormal="70" workbookViewId="0">
      <selection activeCell="L4" sqref="L4"/>
    </sheetView>
  </sheetViews>
  <sheetFormatPr baseColWidth="10" defaultColWidth="11" defaultRowHeight="14" x14ac:dyDescent="0.3"/>
  <cols>
    <col min="1" max="1" width="6.08203125" style="42" customWidth="1"/>
    <col min="2" max="2" width="20.5" style="42" customWidth="1"/>
    <col min="3" max="3" width="56.58203125" style="42" customWidth="1"/>
    <col min="4" max="4" width="12.83203125" style="42" customWidth="1"/>
    <col min="5" max="5" width="11.5" style="42" customWidth="1"/>
    <col min="6" max="8" width="11" style="42"/>
    <col min="9" max="9" width="18.5" style="42" customWidth="1"/>
    <col min="10" max="10" width="17.08203125" style="42" customWidth="1"/>
    <col min="11" max="16384" width="11" style="42"/>
  </cols>
  <sheetData>
    <row r="2" spans="2:9" ht="126" customHeight="1" x14ac:dyDescent="0.3">
      <c r="B2" s="41"/>
      <c r="C2" s="268" t="s">
        <v>32</v>
      </c>
      <c r="D2" s="268"/>
    </row>
    <row r="3" spans="2:9" ht="63.75" customHeight="1" x14ac:dyDescent="0.3">
      <c r="B3" s="266"/>
      <c r="C3" s="267"/>
      <c r="D3" s="41"/>
    </row>
    <row r="4" spans="2:9" ht="102" customHeight="1" x14ac:dyDescent="0.3">
      <c r="B4" s="43"/>
      <c r="C4" s="44"/>
      <c r="D4" s="41"/>
    </row>
    <row r="5" spans="2:9" ht="48.75" customHeight="1" thickBot="1" x14ac:dyDescent="0.35">
      <c r="D5" s="45"/>
      <c r="E5" s="45"/>
    </row>
    <row r="6" spans="2:9" ht="31.5" customHeight="1" thickBot="1" x14ac:dyDescent="0.35">
      <c r="B6" s="264" t="s">
        <v>0</v>
      </c>
      <c r="C6" s="265"/>
      <c r="D6" s="46"/>
      <c r="E6" s="46"/>
      <c r="F6" s="46"/>
      <c r="G6" s="46"/>
      <c r="H6" s="46"/>
      <c r="I6" s="46"/>
    </row>
    <row r="7" spans="2:9" ht="31.5" customHeight="1" x14ac:dyDescent="0.3">
      <c r="B7" s="19" t="s">
        <v>55</v>
      </c>
      <c r="C7" s="20"/>
      <c r="D7" s="46"/>
      <c r="E7" s="46"/>
      <c r="F7" s="46"/>
      <c r="G7" s="46"/>
      <c r="H7" s="46"/>
      <c r="I7" s="46"/>
    </row>
    <row r="8" spans="2:9" ht="36" customHeight="1" x14ac:dyDescent="0.3">
      <c r="B8" s="21" t="s">
        <v>1</v>
      </c>
      <c r="C8" s="9"/>
      <c r="D8" s="46"/>
      <c r="E8" s="46"/>
      <c r="F8" s="46"/>
      <c r="G8" s="46"/>
      <c r="H8" s="46"/>
      <c r="I8" s="46"/>
    </row>
    <row r="9" spans="2:9" ht="33.75" customHeight="1" x14ac:dyDescent="0.3">
      <c r="B9" s="21" t="s">
        <v>2</v>
      </c>
      <c r="C9" s="9"/>
      <c r="D9" s="46"/>
      <c r="E9" s="46"/>
      <c r="F9" s="46"/>
      <c r="G9" s="46"/>
      <c r="H9" s="46"/>
      <c r="I9" s="46"/>
    </row>
    <row r="10" spans="2:9" ht="26.25" customHeight="1" x14ac:dyDescent="0.3">
      <c r="B10" s="21" t="s">
        <v>3</v>
      </c>
      <c r="C10" s="9"/>
      <c r="D10" s="46"/>
      <c r="E10" s="46"/>
      <c r="F10" s="46"/>
      <c r="G10" s="46"/>
      <c r="H10" s="46"/>
      <c r="I10" s="46"/>
    </row>
    <row r="11" spans="2:9" ht="30.75" customHeight="1" thickBot="1" x14ac:dyDescent="0.35">
      <c r="B11" s="22" t="s">
        <v>4</v>
      </c>
      <c r="C11" s="23"/>
      <c r="D11" s="46"/>
      <c r="E11" s="46"/>
      <c r="F11" s="46"/>
      <c r="G11" s="46"/>
      <c r="H11" s="46"/>
      <c r="I11" s="46"/>
    </row>
    <row r="12" spans="2:9" x14ac:dyDescent="0.3">
      <c r="B12" s="47"/>
      <c r="C12" s="47"/>
      <c r="D12" s="47"/>
      <c r="E12" s="47"/>
      <c r="F12" s="47"/>
      <c r="G12" s="47"/>
      <c r="H12" s="47"/>
      <c r="I12" s="47"/>
    </row>
    <row r="13" spans="2:9" x14ac:dyDescent="0.3">
      <c r="B13" s="47"/>
      <c r="C13" s="47"/>
      <c r="D13" s="47"/>
      <c r="E13" s="47"/>
      <c r="F13" s="47"/>
      <c r="G13" s="47"/>
      <c r="H13" s="47"/>
      <c r="I13" s="47"/>
    </row>
    <row r="15" spans="2:9" ht="37.4" customHeight="1" x14ac:dyDescent="0.3"/>
    <row r="16" spans="2:9" hidden="1" x14ac:dyDescent="0.3"/>
    <row r="17" spans="2:10" ht="39" customHeight="1" x14ac:dyDescent="0.3">
      <c r="B17" s="269" t="s">
        <v>184</v>
      </c>
      <c r="C17" s="269"/>
      <c r="D17" s="269"/>
      <c r="E17" s="269"/>
      <c r="F17" s="269"/>
      <c r="G17" s="269"/>
      <c r="H17" s="269"/>
      <c r="I17" s="269"/>
    </row>
    <row r="18" spans="2:10" ht="45" customHeight="1" x14ac:dyDescent="0.3">
      <c r="B18" s="270" t="s">
        <v>19</v>
      </c>
      <c r="C18" s="270"/>
      <c r="D18" s="270"/>
      <c r="E18" s="270"/>
      <c r="F18" s="270"/>
      <c r="G18" s="270"/>
      <c r="H18" s="270"/>
      <c r="I18" s="270"/>
    </row>
    <row r="19" spans="2:10" ht="54" customHeight="1" x14ac:dyDescent="0.3">
      <c r="B19" s="5" t="s">
        <v>24</v>
      </c>
      <c r="C19" s="5" t="s">
        <v>18</v>
      </c>
      <c r="D19" s="5" t="s">
        <v>20</v>
      </c>
      <c r="E19" s="5" t="s">
        <v>21</v>
      </c>
      <c r="F19" s="5" t="s">
        <v>25</v>
      </c>
      <c r="G19" s="5" t="s">
        <v>22</v>
      </c>
      <c r="H19" s="11" t="s">
        <v>26</v>
      </c>
      <c r="I19" s="11" t="s">
        <v>53</v>
      </c>
    </row>
    <row r="20" spans="2:10" ht="56.25" customHeight="1" x14ac:dyDescent="0.3">
      <c r="B20" s="15" t="s">
        <v>83</v>
      </c>
      <c r="C20" s="48" t="s">
        <v>60</v>
      </c>
      <c r="D20" s="14" t="s">
        <v>62</v>
      </c>
      <c r="E20" s="14">
        <v>4</v>
      </c>
      <c r="F20" s="16" t="s">
        <v>23</v>
      </c>
      <c r="G20" s="13" t="s">
        <v>66</v>
      </c>
      <c r="H20" s="24">
        <f>SUM('EP1'!G31:H31)</f>
        <v>0</v>
      </c>
      <c r="I20" s="60">
        <f>H20*E20</f>
        <v>0</v>
      </c>
      <c r="J20" s="49"/>
    </row>
    <row r="21" spans="2:10" ht="56.25" customHeight="1" x14ac:dyDescent="0.3">
      <c r="B21" s="259" t="s">
        <v>84</v>
      </c>
      <c r="C21" s="48" t="s">
        <v>87</v>
      </c>
      <c r="D21" s="14" t="s">
        <v>63</v>
      </c>
      <c r="E21" s="14">
        <v>7</v>
      </c>
      <c r="F21" s="16" t="s">
        <v>23</v>
      </c>
      <c r="G21" s="13" t="s">
        <v>67</v>
      </c>
      <c r="H21" s="24">
        <f>(H22+H23)/2</f>
        <v>0</v>
      </c>
      <c r="I21" s="60">
        <f>IF(H21="?","?",H21*E21)</f>
        <v>0</v>
      </c>
      <c r="J21" s="49"/>
    </row>
    <row r="22" spans="2:10" ht="56.25" customHeight="1" x14ac:dyDescent="0.3">
      <c r="B22" s="260"/>
      <c r="C22" s="17" t="s">
        <v>129</v>
      </c>
      <c r="D22" s="262" t="s">
        <v>63</v>
      </c>
      <c r="E22" s="50"/>
      <c r="F22" s="51"/>
      <c r="G22" s="52"/>
      <c r="H22" s="39">
        <v>0</v>
      </c>
      <c r="I22" s="53"/>
      <c r="J22" s="54"/>
    </row>
    <row r="23" spans="2:10" ht="48" customHeight="1" x14ac:dyDescent="0.3">
      <c r="B23" s="261"/>
      <c r="C23" s="17" t="s">
        <v>65</v>
      </c>
      <c r="D23" s="263"/>
      <c r="E23" s="55"/>
      <c r="F23" s="56"/>
      <c r="G23" s="57"/>
      <c r="H23" s="39">
        <v>0</v>
      </c>
      <c r="I23" s="58"/>
      <c r="J23" s="47"/>
    </row>
    <row r="24" spans="2:10" ht="51" customHeight="1" x14ac:dyDescent="0.3">
      <c r="B24" s="15" t="s">
        <v>85</v>
      </c>
      <c r="C24" s="59" t="s">
        <v>61</v>
      </c>
      <c r="D24" s="14" t="s">
        <v>64</v>
      </c>
      <c r="E24" s="14">
        <v>2</v>
      </c>
      <c r="F24" s="16" t="s">
        <v>23</v>
      </c>
      <c r="G24" s="13" t="s">
        <v>66</v>
      </c>
      <c r="H24" s="25">
        <f>SUM('EP3'!G37:H37)</f>
        <v>0</v>
      </c>
      <c r="I24" s="60">
        <f>H24*E24</f>
        <v>0</v>
      </c>
    </row>
    <row r="25" spans="2:10" ht="89.15" customHeight="1" x14ac:dyDescent="0.3"/>
  </sheetData>
  <mergeCells count="7">
    <mergeCell ref="B21:B23"/>
    <mergeCell ref="D22:D23"/>
    <mergeCell ref="B6:C6"/>
    <mergeCell ref="B3:C3"/>
    <mergeCell ref="C2:D2"/>
    <mergeCell ref="B17:I17"/>
    <mergeCell ref="B18:I18"/>
  </mergeCells>
  <pageMargins left="0.31496062992125984" right="0.31496062992125984" top="0.74803149606299213" bottom="0.74803149606299213" header="0.31496062992125984" footer="0.31496062992125984"/>
  <pageSetup paperSize="9" scale="50"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3">
    <tabColor rgb="FF00B050"/>
  </sheetPr>
  <dimension ref="A2:BF61"/>
  <sheetViews>
    <sheetView zoomScale="60" zoomScaleNormal="60" workbookViewId="0">
      <selection activeCell="D6" sqref="D6"/>
    </sheetView>
  </sheetViews>
  <sheetFormatPr baseColWidth="10" defaultColWidth="10.58203125" defaultRowHeight="20" x14ac:dyDescent="0.4"/>
  <cols>
    <col min="1" max="1" width="1.5" style="42" customWidth="1"/>
    <col min="2" max="2" width="10.58203125" style="42"/>
    <col min="3" max="3" width="10.83203125" style="42" customWidth="1"/>
    <col min="4" max="4" width="49.08203125" style="42" customWidth="1"/>
    <col min="5" max="5" width="60.58203125" style="42" customWidth="1"/>
    <col min="6" max="6" width="10.08203125" style="42" customWidth="1"/>
    <col min="7" max="10" width="13.58203125" style="42" customWidth="1"/>
    <col min="11" max="11" width="6.58203125" style="61" customWidth="1"/>
    <col min="12" max="12" width="7" style="42" customWidth="1"/>
    <col min="13" max="13" width="7.08203125" style="47" customWidth="1"/>
    <col min="14" max="14" width="6.83203125" style="47" customWidth="1"/>
    <col min="15" max="15" width="7.83203125" style="62" customWidth="1"/>
    <col min="16" max="16" width="9.33203125" style="47" customWidth="1"/>
    <col min="17" max="17" width="6.08203125" style="47" customWidth="1"/>
    <col min="18" max="22" width="7" style="47" customWidth="1"/>
    <col min="23" max="23" width="14.33203125" style="47" customWidth="1"/>
    <col min="24" max="24" width="7" style="47" customWidth="1"/>
    <col min="25" max="25" width="10" style="47" customWidth="1"/>
    <col min="26" max="26" width="7" style="47" customWidth="1"/>
    <col min="27" max="27" width="6.33203125" style="47" customWidth="1"/>
    <col min="28" max="28" width="7" style="47" customWidth="1"/>
    <col min="29" max="29" width="31.58203125" style="63" customWidth="1"/>
    <col min="30" max="30" width="7" style="42" customWidth="1"/>
    <col min="31" max="32" width="10.58203125" style="42" customWidth="1"/>
    <col min="33" max="16384" width="10.58203125" style="42"/>
  </cols>
  <sheetData>
    <row r="2" spans="1:58" ht="224.15" customHeight="1" thickBot="1" x14ac:dyDescent="0.45"/>
    <row r="3" spans="1:58" ht="30" customHeight="1" x14ac:dyDescent="0.4">
      <c r="B3" s="286" t="s">
        <v>0</v>
      </c>
      <c r="C3" s="287"/>
      <c r="D3" s="288"/>
      <c r="E3" s="303"/>
      <c r="F3" s="304"/>
      <c r="G3" s="304"/>
      <c r="H3" s="304"/>
      <c r="I3" s="304"/>
      <c r="J3" s="304"/>
    </row>
    <row r="4" spans="1:58" ht="30" customHeight="1" x14ac:dyDescent="0.4">
      <c r="B4" s="305" t="s">
        <v>55</v>
      </c>
      <c r="C4" s="306"/>
      <c r="D4" s="239"/>
      <c r="E4" s="303"/>
      <c r="F4" s="304"/>
      <c r="G4" s="304"/>
      <c r="H4" s="304"/>
      <c r="I4" s="304"/>
      <c r="J4" s="304"/>
    </row>
    <row r="5" spans="1:58" ht="36.75" customHeight="1" x14ac:dyDescent="0.4">
      <c r="B5" s="289" t="s">
        <v>1</v>
      </c>
      <c r="C5" s="290"/>
      <c r="D5" s="242"/>
      <c r="E5" s="303"/>
      <c r="F5" s="304"/>
      <c r="G5" s="304"/>
      <c r="H5" s="304"/>
      <c r="I5" s="304"/>
      <c r="J5" s="304"/>
    </row>
    <row r="6" spans="1:58" ht="20.149999999999999" customHeight="1" x14ac:dyDescent="0.4">
      <c r="B6" s="289" t="s">
        <v>2</v>
      </c>
      <c r="C6" s="290"/>
      <c r="D6" s="242" t="s">
        <v>201</v>
      </c>
      <c r="E6" s="303"/>
      <c r="F6" s="304"/>
      <c r="G6" s="304"/>
      <c r="H6" s="304"/>
      <c r="I6" s="304"/>
      <c r="J6" s="304"/>
    </row>
    <row r="7" spans="1:58" ht="24.75" customHeight="1" x14ac:dyDescent="0.4">
      <c r="B7" s="289" t="s">
        <v>3</v>
      </c>
      <c r="C7" s="290"/>
      <c r="D7" s="242"/>
      <c r="E7" s="303"/>
      <c r="F7" s="304"/>
      <c r="G7" s="304"/>
      <c r="H7" s="304"/>
      <c r="I7" s="304"/>
      <c r="J7" s="304"/>
    </row>
    <row r="8" spans="1:58" ht="27" customHeight="1" x14ac:dyDescent="0.4">
      <c r="B8" s="307" t="s">
        <v>4</v>
      </c>
      <c r="C8" s="308"/>
      <c r="D8" s="242"/>
      <c r="E8" s="303"/>
      <c r="F8" s="304"/>
      <c r="G8" s="304"/>
      <c r="H8" s="304"/>
      <c r="I8" s="304"/>
      <c r="J8" s="304"/>
    </row>
    <row r="9" spans="1:58" ht="26.25" customHeight="1" x14ac:dyDescent="0.4">
      <c r="B9" s="289" t="s">
        <v>5</v>
      </c>
      <c r="C9" s="290"/>
      <c r="D9" s="243"/>
      <c r="E9" s="303"/>
      <c r="F9" s="304"/>
      <c r="G9" s="304"/>
      <c r="H9" s="304"/>
      <c r="I9" s="304"/>
      <c r="J9" s="304"/>
    </row>
    <row r="10" spans="1:58" ht="36.75" customHeight="1" thickBot="1" x14ac:dyDescent="0.45">
      <c r="A10" s="241"/>
      <c r="B10" s="309" t="s">
        <v>6</v>
      </c>
      <c r="C10" s="310"/>
      <c r="D10" s="244"/>
      <c r="E10" s="303"/>
      <c r="F10" s="304"/>
      <c r="G10" s="304"/>
      <c r="H10" s="304"/>
      <c r="I10" s="304"/>
      <c r="J10" s="304"/>
    </row>
    <row r="12" spans="1:58" ht="80.150000000000006" customHeight="1" x14ac:dyDescent="0.4">
      <c r="C12" s="295" t="s">
        <v>137</v>
      </c>
      <c r="D12" s="296"/>
      <c r="E12" s="65" t="s">
        <v>86</v>
      </c>
      <c r="F12" s="297" t="s">
        <v>17</v>
      </c>
      <c r="G12" s="297"/>
      <c r="H12" s="297"/>
      <c r="I12" s="297"/>
      <c r="J12" s="297"/>
      <c r="M12" s="66"/>
      <c r="N12" s="66"/>
    </row>
    <row r="13" spans="1:58" ht="25" customHeight="1" x14ac:dyDescent="0.4">
      <c r="C13" s="279" t="s">
        <v>7</v>
      </c>
      <c r="D13" s="279"/>
      <c r="E13" s="271" t="s">
        <v>69</v>
      </c>
      <c r="F13" s="75" t="s">
        <v>48</v>
      </c>
      <c r="G13" s="40">
        <v>1</v>
      </c>
      <c r="H13" s="40">
        <v>2</v>
      </c>
      <c r="I13" s="40">
        <v>3</v>
      </c>
      <c r="J13" s="40">
        <v>4</v>
      </c>
      <c r="L13" s="67"/>
      <c r="M13" s="68"/>
      <c r="N13" s="68"/>
    </row>
    <row r="14" spans="1:58" ht="67.5" customHeight="1" x14ac:dyDescent="0.4">
      <c r="C14" s="279"/>
      <c r="D14" s="279"/>
      <c r="E14" s="272"/>
      <c r="F14" s="69"/>
      <c r="G14" s="70" t="s">
        <v>56</v>
      </c>
      <c r="H14" s="70" t="s">
        <v>57</v>
      </c>
      <c r="I14" s="70" t="s">
        <v>58</v>
      </c>
      <c r="J14" s="70" t="s">
        <v>59</v>
      </c>
      <c r="L14" s="206"/>
      <c r="M14" s="68"/>
      <c r="N14" s="68"/>
    </row>
    <row r="15" spans="1:58" ht="36" customHeight="1" x14ac:dyDescent="0.3">
      <c r="C15" s="300" t="s">
        <v>70</v>
      </c>
      <c r="D15" s="300"/>
      <c r="E15" s="300"/>
      <c r="F15" s="300"/>
      <c r="G15" s="300"/>
      <c r="H15" s="300"/>
      <c r="I15" s="300"/>
      <c r="J15" s="301"/>
      <c r="K15" s="221">
        <v>0.2</v>
      </c>
      <c r="M15" s="38">
        <f>SUM(L16:L17)</f>
        <v>1</v>
      </c>
      <c r="N15" s="71"/>
      <c r="O15" s="72"/>
      <c r="P15" s="5" t="s">
        <v>33</v>
      </c>
      <c r="Q15" s="5" t="s">
        <v>34</v>
      </c>
      <c r="R15" s="5" t="s">
        <v>35</v>
      </c>
      <c r="S15" s="5" t="s">
        <v>36</v>
      </c>
      <c r="T15" s="5" t="s">
        <v>37</v>
      </c>
      <c r="U15" s="5" t="s">
        <v>38</v>
      </c>
      <c r="V15" s="5" t="s">
        <v>39</v>
      </c>
      <c r="W15" s="5" t="s">
        <v>40</v>
      </c>
      <c r="X15" s="5" t="s">
        <v>41</v>
      </c>
      <c r="Y15" s="5" t="s">
        <v>42</v>
      </c>
      <c r="Z15" s="5" t="s">
        <v>43</v>
      </c>
      <c r="AA15" s="5" t="s">
        <v>44</v>
      </c>
      <c r="AB15" s="5" t="s">
        <v>45</v>
      </c>
      <c r="AC15" s="5" t="s">
        <v>46</v>
      </c>
      <c r="AD15" s="73"/>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row>
    <row r="16" spans="1:58" ht="50.25" customHeight="1" x14ac:dyDescent="0.3">
      <c r="B16" s="47"/>
      <c r="C16" s="85" t="s">
        <v>121</v>
      </c>
      <c r="D16" s="210" t="s">
        <v>117</v>
      </c>
      <c r="E16" s="10" t="s">
        <v>118</v>
      </c>
      <c r="F16" s="212"/>
      <c r="G16" s="76"/>
      <c r="H16" s="76"/>
      <c r="I16" s="76"/>
      <c r="J16" s="77"/>
      <c r="K16" s="236" t="str">
        <f>IF(R16&gt;1,"?",(IF(W16&gt;0,"?","")))</f>
        <v/>
      </c>
      <c r="L16" s="222">
        <v>0.3</v>
      </c>
      <c r="M16" s="78"/>
      <c r="N16" s="78"/>
      <c r="O16" s="79"/>
      <c r="P16" s="80">
        <f>L16</f>
        <v>0.3</v>
      </c>
      <c r="Q16" s="81">
        <f>IF(J16&lt;&gt;"",1,IF(I16&lt;&gt;"",2/3,IF(H16&lt;&gt;"",1/3,0)))*P16*20</f>
        <v>0</v>
      </c>
      <c r="R16" s="81">
        <f>IF(F16&lt;&gt;"",1,0)+IF(G16&lt;&gt;"",1,0)+IF(H16&lt;&gt;"",1,R162)+IF(I16&lt;&gt;"",1,0)+IF(J16&lt;&gt;"",1,0)</f>
        <v>0</v>
      </c>
      <c r="S16" s="81">
        <f>IF(F16&lt;&gt;"",0,IF(G16="",(Q16/(P16*20)),0.02+(Q16/(P16*20))))</f>
        <v>0</v>
      </c>
      <c r="T16" s="81">
        <f>IF(F16&lt;&gt;"",0,P16)</f>
        <v>0.3</v>
      </c>
      <c r="U16" s="81">
        <f>IF(K16&lt;&gt;"",1,0)</f>
        <v>0</v>
      </c>
      <c r="V16" s="81" t="b">
        <f>IF(F16="",OR(G16&lt;&gt;"",H16&lt;&gt;"",I16&lt;&gt;"",J16&lt;&gt;""),0)</f>
        <v>0</v>
      </c>
      <c r="W16" s="81">
        <f>IF(F16&lt;&gt;"",IF(G16&lt;&gt;"",1,0)+IF(H16&lt;&gt;"",1,0)+IF(I16&lt;&gt;"",1,0)+IF(J16&lt;&gt;"",1,0),0)</f>
        <v>0</v>
      </c>
      <c r="X16" s="81" t="b">
        <f>OR(V16=FALSE,V17=FALSE)</f>
        <v>1</v>
      </c>
      <c r="Y16" s="82">
        <f>R16*T16+R17*T17</f>
        <v>0</v>
      </c>
      <c r="Z16" s="82">
        <f>K15</f>
        <v>0.2</v>
      </c>
      <c r="AA16" s="81">
        <f>SUM(S16:S17)</f>
        <v>0</v>
      </c>
      <c r="AB16" s="81">
        <f>IF(SUM(R16:R17)=0,0,1)</f>
        <v>0</v>
      </c>
      <c r="AC16" s="83">
        <f>IF(AB16=1,SUMPRODUCT(Q16:Q17,R16:R17)/SUMPRODUCT(P16:P17,R16:R17),0)</f>
        <v>0</v>
      </c>
      <c r="AD16" s="8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row>
    <row r="17" spans="3:58" ht="61.5" customHeight="1" x14ac:dyDescent="0.3">
      <c r="C17" s="85" t="s">
        <v>122</v>
      </c>
      <c r="D17" s="6" t="s">
        <v>119</v>
      </c>
      <c r="E17" s="1" t="s">
        <v>120</v>
      </c>
      <c r="F17" s="213"/>
      <c r="G17" s="76"/>
      <c r="H17" s="76"/>
      <c r="I17" s="76"/>
      <c r="J17" s="77"/>
      <c r="K17" s="236" t="str">
        <f>IF(R17&gt;1,"?",(IF(W17&gt;0,"?","")))</f>
        <v/>
      </c>
      <c r="L17" s="222">
        <v>0.7</v>
      </c>
      <c r="M17" s="68"/>
      <c r="N17" s="68"/>
      <c r="P17" s="80">
        <f>L17</f>
        <v>0.7</v>
      </c>
      <c r="Q17" s="81">
        <f>IF(J17&lt;&gt;"",1,IF(I17&lt;&gt;"",2/3,IF(H17&lt;&gt;"",1/3,0)))*P17*20</f>
        <v>0</v>
      </c>
      <c r="R17" s="81">
        <f>IF(F17&lt;&gt;"",1,0)+IF(G17&lt;&gt;"",1,0)+IF(H17&lt;&gt;"",1,R163)+IF(I17&lt;&gt;"",1,0)+IF(J17&lt;&gt;"",1,0)</f>
        <v>0</v>
      </c>
      <c r="S17" s="81">
        <f>IF(F17&lt;&gt;"",0,IF(G17="",(Q17/(P17*20)),0.02+(Q17/(P17*20))))</f>
        <v>0</v>
      </c>
      <c r="T17" s="81">
        <f>IF(F17&lt;&gt;"",0,P17)</f>
        <v>0.7</v>
      </c>
      <c r="U17" s="81">
        <f>IF(K17&lt;&gt;"",1,0)</f>
        <v>0</v>
      </c>
      <c r="V17" s="81" t="b">
        <f>IF(F17="",OR(G17&lt;&gt;"",H17&lt;&gt;"",I17&lt;&gt;"",J17&lt;&gt;""),0)</f>
        <v>0</v>
      </c>
      <c r="W17" s="81">
        <f>IF(F17&lt;&gt;"",IF(G17&lt;&gt;"",1,0)+IF(H17&lt;&gt;"",1,0)+IF(I17&lt;&gt;"",1,0)+IF(J17&lt;&gt;"",1,0),0)</f>
        <v>0</v>
      </c>
      <c r="Y17" s="80">
        <f>Y16*Z16</f>
        <v>0</v>
      </c>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row>
    <row r="18" spans="3:58" ht="36" customHeight="1" x14ac:dyDescent="0.3">
      <c r="C18" s="282" t="s">
        <v>116</v>
      </c>
      <c r="D18" s="283"/>
      <c r="E18" s="283"/>
      <c r="F18" s="283"/>
      <c r="G18" s="283"/>
      <c r="H18" s="283"/>
      <c r="I18" s="283"/>
      <c r="J18" s="283"/>
      <c r="K18" s="221">
        <v>0.4</v>
      </c>
      <c r="M18" s="226">
        <f>SUM(L19:L20)</f>
        <v>1</v>
      </c>
      <c r="N18" s="68"/>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row>
    <row r="19" spans="3:58" ht="119.25" customHeight="1" x14ac:dyDescent="0.3">
      <c r="C19" s="85" t="s">
        <v>27</v>
      </c>
      <c r="D19" s="31" t="s">
        <v>93</v>
      </c>
      <c r="E19" s="32" t="s">
        <v>94</v>
      </c>
      <c r="F19" s="213"/>
      <c r="G19" s="88"/>
      <c r="H19" s="88"/>
      <c r="I19" s="88"/>
      <c r="J19" s="89"/>
      <c r="K19" s="236" t="str">
        <f t="shared" ref="K19:K20" si="0">IF(R19&gt;1,"?",(IF(W19&gt;0,"?","")))</f>
        <v/>
      </c>
      <c r="L19" s="222">
        <v>0.5</v>
      </c>
      <c r="M19" s="68"/>
      <c r="N19" s="68"/>
      <c r="P19" s="80">
        <f>L19</f>
        <v>0.5</v>
      </c>
      <c r="Q19" s="81">
        <f>IF(J19&lt;&gt;"",1,IF(I19&lt;&gt;"",2/3,IF(H19&lt;&gt;"",1/3,0)))*P19*20</f>
        <v>0</v>
      </c>
      <c r="R19" s="81">
        <f>IF(F19&lt;&gt;"",1,0)+IF(G19&lt;&gt;"",1,0)+IF(H19&lt;&gt;"",1,R165)+IF(I19&lt;&gt;"",1,0)+IF(J19&lt;&gt;"",1,0)</f>
        <v>0</v>
      </c>
      <c r="S19" s="81">
        <f>IF(F19&lt;&gt;"",0,IF(G19="",(Q19/(P19*20)),0.02+(Q19/(P19*20))))</f>
        <v>0</v>
      </c>
      <c r="T19" s="81">
        <f>IF(F19&lt;&gt;"",0,P19)</f>
        <v>0.5</v>
      </c>
      <c r="U19" s="81">
        <f>IF(K19&lt;&gt;"",1,0)</f>
        <v>0</v>
      </c>
      <c r="V19" s="81" t="b">
        <f>IF(F19="",OR(G19&lt;&gt;"",H19&lt;&gt;"",I19&lt;&gt;"",J19&lt;&gt;""),0)</f>
        <v>0</v>
      </c>
      <c r="W19" s="81">
        <f>IF(F19&lt;&gt;"",IF(G19&lt;&gt;"",1,0)+IF(H19&lt;&gt;"",1,0)+IF(I19&lt;&gt;"",1,0)+IF(J19&lt;&gt;"",1,0),0)</f>
        <v>0</v>
      </c>
      <c r="X19" s="81" t="b">
        <f>OR(V19=FALSE,V20=FALSE)</f>
        <v>1</v>
      </c>
      <c r="Y19" s="82">
        <f>R19*T19+R20*T20</f>
        <v>0</v>
      </c>
      <c r="Z19" s="82">
        <f>K18</f>
        <v>0.4</v>
      </c>
      <c r="AA19" s="81">
        <f>SUM(S19:S20)</f>
        <v>0</v>
      </c>
      <c r="AB19" s="81">
        <f>IF(SUM(R19:R20)=0,0,1)</f>
        <v>0</v>
      </c>
      <c r="AC19" s="83">
        <f>IF(AB19=1,SUMPRODUCT(Q19:Q20,R19:R20)/SUMPRODUCT(P19:P20,R19:R20),0)</f>
        <v>0</v>
      </c>
      <c r="AD19" s="8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row>
    <row r="20" spans="3:58" ht="78.75" customHeight="1" x14ac:dyDescent="0.3">
      <c r="C20" s="85" t="s">
        <v>95</v>
      </c>
      <c r="D20" s="6" t="s">
        <v>130</v>
      </c>
      <c r="E20" s="10" t="s">
        <v>131</v>
      </c>
      <c r="F20" s="213"/>
      <c r="G20" s="90"/>
      <c r="H20" s="90"/>
      <c r="I20" s="90"/>
      <c r="J20" s="90"/>
      <c r="K20" s="236" t="str">
        <f t="shared" si="0"/>
        <v/>
      </c>
      <c r="L20" s="222">
        <v>0.5</v>
      </c>
      <c r="M20" s="68"/>
      <c r="N20" s="68"/>
      <c r="P20" s="80">
        <f>L20</f>
        <v>0.5</v>
      </c>
      <c r="Q20" s="81">
        <f>IF(J20&lt;&gt;"",1,IF(I20&lt;&gt;"",2/3,IF(H20&lt;&gt;"",1/3,0)))*P20*20</f>
        <v>0</v>
      </c>
      <c r="R20" s="81">
        <f>IF(F20&lt;&gt;"",1,0)+IF(G20&lt;&gt;"",1,0)+IF(H20&lt;&gt;"",1,R166)+IF(I20&lt;&gt;"",1,0)+IF(J20&lt;&gt;"",1,0)</f>
        <v>0</v>
      </c>
      <c r="S20" s="81">
        <f>IF(F20&lt;&gt;"",0,IF(G20="",(Q20/(P20*20)),0.02+(Q20/(P20*20))))</f>
        <v>0</v>
      </c>
      <c r="T20" s="81">
        <f>IF(F20&lt;&gt;"",0,P20)</f>
        <v>0.5</v>
      </c>
      <c r="U20" s="81">
        <f>IF(K20&lt;&gt;"",1,0)</f>
        <v>0</v>
      </c>
      <c r="V20" s="81" t="b">
        <f>IF(F20="",OR(G20&lt;&gt;"",H20&lt;&gt;"",I20&lt;&gt;"",J20&lt;&gt;""),0)</f>
        <v>0</v>
      </c>
      <c r="W20" s="81">
        <f>IF(F20&lt;&gt;"",IF(G20&lt;&gt;"",1,0)+IF(H20&lt;&gt;"",1,0)+IF(I20&lt;&gt;"",1,0)+IF(J20&lt;&gt;"",1,0),0)</f>
        <v>0</v>
      </c>
      <c r="X20" s="91"/>
      <c r="Y20" s="80">
        <f>Y19*Z19</f>
        <v>0</v>
      </c>
      <c r="Z20" s="92"/>
      <c r="AA20" s="91"/>
      <c r="AB20" s="91"/>
      <c r="AC20" s="93"/>
      <c r="AD20" s="8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row>
    <row r="21" spans="3:58" ht="36" customHeight="1" x14ac:dyDescent="0.3">
      <c r="C21" s="280" t="s">
        <v>88</v>
      </c>
      <c r="D21" s="281"/>
      <c r="E21" s="209"/>
      <c r="F21" s="209"/>
      <c r="G21" s="209"/>
      <c r="H21" s="209"/>
      <c r="I21" s="209"/>
      <c r="J21" s="209"/>
      <c r="K21" s="221">
        <v>0.2</v>
      </c>
      <c r="M21" s="226">
        <f>SUM(L22:L23)</f>
        <v>1</v>
      </c>
      <c r="N21" s="94"/>
      <c r="AG21" s="74"/>
      <c r="AH21" s="74"/>
      <c r="AI21" s="74"/>
      <c r="AJ21" s="74"/>
      <c r="AK21" s="74"/>
      <c r="AL21" s="74"/>
      <c r="AM21" s="74"/>
      <c r="AN21" s="74"/>
      <c r="AO21" s="74"/>
      <c r="AP21" s="74"/>
      <c r="AQ21" s="74"/>
      <c r="AR21" s="74"/>
      <c r="AS21" s="74"/>
      <c r="AT21" s="74"/>
      <c r="AU21" s="74"/>
      <c r="AV21" s="74"/>
      <c r="AW21" s="74"/>
      <c r="AX21" s="74"/>
      <c r="AY21" s="74"/>
      <c r="AZ21" s="74"/>
      <c r="BA21" s="74"/>
      <c r="BB21" s="74"/>
      <c r="BC21" s="74"/>
      <c r="BD21" s="74"/>
      <c r="BE21" s="74"/>
      <c r="BF21" s="74"/>
    </row>
    <row r="22" spans="3:58" ht="94.5" customHeight="1" x14ac:dyDescent="0.3">
      <c r="C22" s="85" t="s">
        <v>71</v>
      </c>
      <c r="D22" s="29" t="s">
        <v>123</v>
      </c>
      <c r="E22" s="30" t="s">
        <v>97</v>
      </c>
      <c r="F22" s="214"/>
      <c r="G22" s="95"/>
      <c r="H22" s="96"/>
      <c r="I22" s="96"/>
      <c r="J22" s="95"/>
      <c r="K22" s="236" t="str">
        <f t="shared" ref="K22" si="1">IF(R22&gt;1,"?",(IF(W22&gt;0,"?","")))</f>
        <v/>
      </c>
      <c r="L22" s="223">
        <v>0.5</v>
      </c>
      <c r="M22" s="68"/>
      <c r="N22" s="68"/>
      <c r="P22" s="80">
        <f>L22</f>
        <v>0.5</v>
      </c>
      <c r="Q22" s="81">
        <f>IF(J22&lt;&gt;"",1,IF(I22&lt;&gt;"",2/3,IF(H22&lt;&gt;"",1/3,0)))*P22*20</f>
        <v>0</v>
      </c>
      <c r="R22" s="81">
        <f>IF(F22&lt;&gt;"",1,0)+IF(G22&lt;&gt;"",1,0)+IF(H22&lt;&gt;"",1,R168)+IF(I22&lt;&gt;"",1,0)+IF(J22&lt;&gt;"",1,0)</f>
        <v>0</v>
      </c>
      <c r="S22" s="81">
        <f>IF(F22&lt;&gt;"",0,IF(G22="",(Q22/(P22*20)),0.02+(Q22/(P22*20))))</f>
        <v>0</v>
      </c>
      <c r="T22" s="81">
        <f>IF(F22&lt;&gt;"",0,P22)</f>
        <v>0.5</v>
      </c>
      <c r="U22" s="81">
        <f>IF(K22&lt;&gt;"",1,0)</f>
        <v>0</v>
      </c>
      <c r="V22" s="81" t="b">
        <f>IF(F22="",OR(G22&lt;&gt;"",H22&lt;&gt;"",I22&lt;&gt;"",J22&lt;&gt;""),0)</f>
        <v>0</v>
      </c>
      <c r="W22" s="81">
        <f>IF(F22&lt;&gt;"",IF(G22&lt;&gt;"",1,0)+IF(H22&lt;&gt;"",1,0)+IF(I22&lt;&gt;"",1,0)+IF(J22&lt;&gt;"",1,0),0)</f>
        <v>0</v>
      </c>
      <c r="X22" s="81" t="b">
        <f>OR(V22=FALSE,V25=FALSE)</f>
        <v>1</v>
      </c>
      <c r="Y22" s="82">
        <f>R22*T22+R23*T23</f>
        <v>0</v>
      </c>
      <c r="Z22" s="82">
        <f>K21</f>
        <v>0.2</v>
      </c>
      <c r="AA22" s="81">
        <f>SUM(S22:S23)</f>
        <v>0</v>
      </c>
      <c r="AB22" s="81">
        <f>IF(SUM(R22:R23)=0,0,1)</f>
        <v>0</v>
      </c>
      <c r="AC22" s="83">
        <f>IF(AB22=1,SUMPRODUCT(Q22:Q23,R22:R23)/SUMPRODUCT(P22:P23,R22:R23),0)</f>
        <v>0</v>
      </c>
      <c r="AD22" s="84"/>
      <c r="AG22" s="74"/>
      <c r="AH22" s="74"/>
      <c r="AI22" s="74"/>
      <c r="AJ22" s="74"/>
      <c r="AK22" s="74"/>
      <c r="AL22" s="74"/>
      <c r="AM22" s="74"/>
      <c r="AN22" s="74"/>
      <c r="AO22" s="74"/>
      <c r="AP22" s="74"/>
      <c r="AQ22" s="74"/>
      <c r="AR22" s="74"/>
      <c r="AS22" s="74"/>
      <c r="AT22" s="74"/>
      <c r="AU22" s="74"/>
      <c r="AV22" s="74"/>
      <c r="AW22" s="74"/>
      <c r="AX22" s="74"/>
      <c r="AY22" s="74"/>
      <c r="AZ22" s="74"/>
      <c r="BA22" s="74"/>
      <c r="BB22" s="74"/>
      <c r="BC22" s="74"/>
      <c r="BD22" s="74"/>
      <c r="BE22" s="74"/>
      <c r="BF22" s="74"/>
    </row>
    <row r="23" spans="3:58" ht="94.5" customHeight="1" x14ac:dyDescent="0.3">
      <c r="C23" s="155" t="s">
        <v>72</v>
      </c>
      <c r="D23" s="207" t="s">
        <v>132</v>
      </c>
      <c r="E23" s="37" t="s">
        <v>96</v>
      </c>
      <c r="F23" s="215"/>
      <c r="G23" s="208"/>
      <c r="H23" s="208"/>
      <c r="I23" s="208"/>
      <c r="J23" s="208"/>
      <c r="K23" s="211" t="str">
        <f>IF(R25&gt;1,"?",(IF(W25&gt;0,"?","")))</f>
        <v/>
      </c>
      <c r="L23" s="223">
        <v>0.5</v>
      </c>
      <c r="M23" s="68"/>
      <c r="N23" s="68"/>
      <c r="P23" s="80">
        <f>L23</f>
        <v>0.5</v>
      </c>
      <c r="Q23" s="81">
        <f>IF(J23&lt;&gt;"",1,IF(I23&lt;&gt;"",2/3,IF(H23&lt;&gt;"",1/3,0)))*P23*20</f>
        <v>0</v>
      </c>
      <c r="R23" s="81">
        <f>IF(F23&lt;&gt;"",1,0)+IF(G23&lt;&gt;"",1,0)+IF(H23&lt;&gt;"",1,R169)+IF(I23&lt;&gt;"",1,0)+IF(J23&lt;&gt;"",1,0)</f>
        <v>0</v>
      </c>
      <c r="S23" s="81">
        <f>IF(F23&lt;&gt;"",0,IF(G23="",(Q23/(P23*20)),0.02+(Q23/(P23*20))))</f>
        <v>0</v>
      </c>
      <c r="T23" s="81">
        <f>IF(F23&lt;&gt;"",0,P23)</f>
        <v>0.5</v>
      </c>
      <c r="U23" s="81">
        <f>IF(K23&lt;&gt;"",1,0)</f>
        <v>0</v>
      </c>
      <c r="V23" s="81" t="b">
        <f>IF(F23="",OR(G23&lt;&gt;"",H23&lt;&gt;"",I23&lt;&gt;"",J23&lt;&gt;""),0)</f>
        <v>0</v>
      </c>
      <c r="W23" s="81">
        <f>IF(F23&lt;&gt;"",IF(G23&lt;&gt;"",1,0)+IF(H23&lt;&gt;"",1,0)+IF(I23&lt;&gt;"",1,0)+IF(J23&lt;&gt;"",1,0),0)</f>
        <v>0</v>
      </c>
      <c r="X23" s="91"/>
      <c r="Y23" s="82">
        <f>Y22*Z22</f>
        <v>0</v>
      </c>
      <c r="Z23" s="92"/>
      <c r="AA23" s="91"/>
      <c r="AB23" s="91"/>
      <c r="AC23" s="93"/>
      <c r="AD23" s="84"/>
      <c r="AG23" s="74"/>
      <c r="AH23" s="74"/>
      <c r="AI23" s="74"/>
      <c r="AJ23" s="74"/>
      <c r="AK23" s="74"/>
      <c r="AL23" s="74"/>
      <c r="AM23" s="74"/>
      <c r="AN23" s="74"/>
      <c r="AO23" s="74"/>
      <c r="AP23" s="74"/>
      <c r="AQ23" s="74"/>
      <c r="AR23" s="74"/>
      <c r="AS23" s="74"/>
      <c r="AT23" s="74"/>
      <c r="AU23" s="74"/>
      <c r="AV23" s="74"/>
      <c r="AW23" s="74"/>
      <c r="AX23" s="74"/>
      <c r="AY23" s="74"/>
      <c r="AZ23" s="74"/>
      <c r="BA23" s="74"/>
      <c r="BB23" s="74"/>
      <c r="BC23" s="74"/>
      <c r="BD23" s="74"/>
      <c r="BE23" s="74"/>
      <c r="BF23" s="74"/>
    </row>
    <row r="24" spans="3:58" ht="36" customHeight="1" x14ac:dyDescent="0.3">
      <c r="C24" s="284" t="s">
        <v>134</v>
      </c>
      <c r="D24" s="285"/>
      <c r="E24" s="253"/>
      <c r="F24" s="253"/>
      <c r="G24" s="253"/>
      <c r="H24" s="253"/>
      <c r="I24" s="253"/>
      <c r="J24" s="253"/>
      <c r="K24" s="254">
        <v>0.2</v>
      </c>
      <c r="M24" s="226">
        <f>SUM(L25:L26)</f>
        <v>1</v>
      </c>
      <c r="N24" s="68"/>
      <c r="P24" s="80"/>
      <c r="Q24" s="81"/>
      <c r="R24" s="81"/>
      <c r="S24" s="81"/>
      <c r="T24" s="81"/>
      <c r="U24" s="81"/>
      <c r="V24" s="81"/>
      <c r="W24" s="81"/>
      <c r="X24" s="91"/>
      <c r="Y24" s="82"/>
      <c r="Z24" s="92"/>
      <c r="AA24" s="91"/>
      <c r="AB24" s="91"/>
      <c r="AC24" s="93"/>
      <c r="AD24" s="84"/>
      <c r="AG24" s="74"/>
      <c r="AH24" s="74"/>
      <c r="AI24" s="74"/>
      <c r="AJ24" s="74"/>
      <c r="AK24" s="74"/>
      <c r="AL24" s="74"/>
      <c r="AM24" s="74"/>
      <c r="AN24" s="74"/>
      <c r="AO24" s="74"/>
      <c r="AP24" s="74"/>
      <c r="AQ24" s="74"/>
      <c r="AR24" s="74"/>
      <c r="AS24" s="74"/>
      <c r="AT24" s="74"/>
      <c r="AU24" s="74"/>
      <c r="AV24" s="74"/>
      <c r="AW24" s="74"/>
      <c r="AX24" s="74"/>
      <c r="AY24" s="74"/>
      <c r="AZ24" s="74"/>
      <c r="BA24" s="74"/>
      <c r="BB24" s="74"/>
      <c r="BC24" s="74"/>
      <c r="BD24" s="74"/>
      <c r="BE24" s="74"/>
      <c r="BF24" s="74"/>
    </row>
    <row r="25" spans="3:58" ht="91.5" customHeight="1" x14ac:dyDescent="0.3">
      <c r="C25" s="190" t="s">
        <v>31</v>
      </c>
      <c r="D25" s="31" t="s">
        <v>135</v>
      </c>
      <c r="E25" s="250" t="s">
        <v>136</v>
      </c>
      <c r="F25" s="251"/>
      <c r="G25" s="89"/>
      <c r="H25" s="88"/>
      <c r="I25" s="88"/>
      <c r="J25" s="89"/>
      <c r="K25" s="252" t="str">
        <f t="shared" ref="K25" si="2">IF(R25&gt;1,"?",(IF(W25&gt;0,"?","")))</f>
        <v/>
      </c>
      <c r="L25" s="223">
        <v>1</v>
      </c>
      <c r="M25" s="68"/>
      <c r="N25" s="68"/>
      <c r="P25" s="80">
        <f>L25</f>
        <v>1</v>
      </c>
      <c r="Q25" s="81">
        <f>IF(J25&lt;&gt;"",1,IF(I25&lt;&gt;"",2/3,IF(H25&lt;&gt;"",1/3,0)))*P25*20</f>
        <v>0</v>
      </c>
      <c r="R25" s="81">
        <f>IF(F25&lt;&gt;"",1,0)+IF(G25&lt;&gt;"",1,0)+IF(H25&lt;&gt;"",1,R171)+IF(I25&lt;&gt;"",1,0)+IF(J25&lt;&gt;"",1,0)</f>
        <v>0</v>
      </c>
      <c r="S25" s="81">
        <f>IF(F25&lt;&gt;"",0,IF(G25="",(Q25/(P25*20)),0.02+(Q25/(P25*20))))</f>
        <v>0</v>
      </c>
      <c r="T25" s="81">
        <f>IF(F25&lt;&gt;"",0,P25)</f>
        <v>1</v>
      </c>
      <c r="U25" s="81">
        <f>IF(K25&lt;&gt;"",1,0)</f>
        <v>0</v>
      </c>
      <c r="V25" s="81" t="b">
        <f>IF(F25="",OR(G25&lt;&gt;"",H25&lt;&gt;"",I25&lt;&gt;"",J25&lt;&gt;""),0)</f>
        <v>0</v>
      </c>
      <c r="W25" s="81">
        <f>IF(F25&lt;&gt;"",IF(G25&lt;&gt;"",1,0)+IF(H25&lt;&gt;"",1,0)+IF(I25&lt;&gt;"",1,0)+IF(J25&lt;&gt;"",1,0),0)</f>
        <v>0</v>
      </c>
      <c r="X25" s="81" t="b">
        <f>OR(V25=FALSE)</f>
        <v>1</v>
      </c>
      <c r="Y25" s="82">
        <f>R25*T25</f>
        <v>0</v>
      </c>
      <c r="Z25" s="82">
        <f>K24</f>
        <v>0.2</v>
      </c>
      <c r="AA25" s="81">
        <f>SUM(S25:S25)</f>
        <v>0</v>
      </c>
      <c r="AB25" s="81">
        <f>IF(SUM(R25:R25)=0,0,1)</f>
        <v>0</v>
      </c>
      <c r="AC25" s="83">
        <f>IF(AB25=1,SUMPRODUCT(Q25:Q25,R25:R25)/SUMPRODUCT(P25:P25,R25:R25),0)</f>
        <v>0</v>
      </c>
      <c r="AD25" s="97"/>
      <c r="AG25" s="74"/>
      <c r="AH25" s="74"/>
      <c r="AI25" s="74"/>
      <c r="AJ25" s="74"/>
      <c r="AK25" s="74"/>
      <c r="AL25" s="74"/>
      <c r="AM25" s="74"/>
      <c r="AN25" s="74"/>
      <c r="AO25" s="74"/>
      <c r="AP25" s="74"/>
      <c r="AQ25" s="74"/>
      <c r="AR25" s="74"/>
      <c r="AS25" s="74"/>
      <c r="AT25" s="74"/>
      <c r="AU25" s="74"/>
      <c r="AV25" s="74"/>
      <c r="AW25" s="74"/>
      <c r="AX25" s="74"/>
      <c r="AY25" s="74"/>
      <c r="AZ25" s="74"/>
      <c r="BA25" s="74"/>
      <c r="BB25" s="74"/>
      <c r="BC25" s="74"/>
      <c r="BD25" s="74"/>
      <c r="BE25" s="74"/>
      <c r="BF25" s="74"/>
    </row>
    <row r="26" spans="3:58" ht="35.25" customHeight="1" thickBot="1" x14ac:dyDescent="0.35">
      <c r="C26" s="277" t="s">
        <v>30</v>
      </c>
      <c r="D26" s="277"/>
      <c r="E26" s="278"/>
      <c r="F26" s="277"/>
      <c r="G26" s="277"/>
      <c r="H26" s="277"/>
      <c r="I26" s="277"/>
      <c r="J26" s="277"/>
      <c r="K26" s="277"/>
      <c r="Y26" s="258">
        <f>Y25*Z25</f>
        <v>0</v>
      </c>
      <c r="AG26" s="74"/>
      <c r="AH26" s="74"/>
      <c r="AI26" s="74"/>
      <c r="AJ26" s="74"/>
      <c r="AK26" s="74"/>
      <c r="AL26" s="74"/>
      <c r="AM26" s="74"/>
      <c r="AN26" s="74"/>
      <c r="AO26" s="74"/>
      <c r="AP26" s="74"/>
      <c r="AQ26" s="74"/>
      <c r="AR26" s="74"/>
      <c r="AS26" s="74"/>
      <c r="AT26" s="74"/>
      <c r="AU26" s="74"/>
      <c r="AV26" s="74"/>
      <c r="AW26" s="74"/>
      <c r="AX26" s="74"/>
      <c r="AY26" s="74"/>
      <c r="AZ26" s="74"/>
      <c r="BA26" s="74"/>
      <c r="BB26" s="74"/>
      <c r="BC26" s="74"/>
      <c r="BD26" s="74"/>
      <c r="BE26" s="74"/>
      <c r="BF26" s="74"/>
    </row>
    <row r="27" spans="3:58" ht="53.15" customHeight="1" thickBot="1" x14ac:dyDescent="0.45">
      <c r="C27" s="98"/>
      <c r="D27" s="98"/>
      <c r="E27" s="237" t="s">
        <v>8</v>
      </c>
      <c r="F27" s="98"/>
      <c r="G27" s="298">
        <f>Y27</f>
        <v>0</v>
      </c>
      <c r="H27" s="299"/>
      <c r="I27" s="299"/>
      <c r="J27" s="299"/>
      <c r="L27" s="99">
        <f>SUM(K21+K18+K15+K24)</f>
        <v>1</v>
      </c>
      <c r="R27" s="100">
        <f>(AB16+AB19+AB22+AB25)</f>
        <v>0</v>
      </c>
      <c r="S27" s="101">
        <f>SUM(R16:R25)</f>
        <v>0</v>
      </c>
      <c r="T27" s="101"/>
      <c r="U27" s="100">
        <f>SUM(U16:V25)</f>
        <v>0</v>
      </c>
      <c r="V27" s="101"/>
      <c r="W27" s="100" t="b">
        <f>OR(X16=TRUE,X19=TRUE,X22=TRUE,X25=TRUE)</f>
        <v>1</v>
      </c>
      <c r="Y27" s="102">
        <f>(Y26+Y17+Y23+Y20)</f>
        <v>0</v>
      </c>
      <c r="Z27" s="103" t="s">
        <v>47</v>
      </c>
      <c r="AC27" s="104"/>
      <c r="AD27" s="105"/>
      <c r="AG27" s="74"/>
      <c r="AH27" s="74"/>
      <c r="AI27" s="74"/>
      <c r="AJ27" s="74"/>
      <c r="AK27" s="74"/>
      <c r="AL27" s="74"/>
      <c r="AM27" s="74"/>
      <c r="AN27" s="74"/>
      <c r="AO27" s="74"/>
      <c r="AP27" s="74"/>
      <c r="AQ27" s="74"/>
      <c r="AR27" s="74"/>
      <c r="AS27" s="74"/>
      <c r="AT27" s="74"/>
      <c r="AU27" s="74"/>
      <c r="AV27" s="74"/>
      <c r="AW27" s="74"/>
      <c r="AX27" s="74"/>
      <c r="AY27" s="74"/>
      <c r="AZ27" s="74"/>
      <c r="BA27" s="74"/>
      <c r="BB27" s="74"/>
      <c r="BC27" s="74"/>
      <c r="BD27" s="74"/>
      <c r="BE27" s="74"/>
      <c r="BF27" s="74"/>
    </row>
    <row r="28" spans="3:58" ht="10.5" customHeight="1" thickBot="1" x14ac:dyDescent="0.45">
      <c r="C28" s="98"/>
      <c r="D28" s="98"/>
      <c r="F28" s="98"/>
      <c r="G28" s="302"/>
      <c r="H28" s="302"/>
      <c r="I28" s="332"/>
      <c r="J28" s="332"/>
      <c r="O28" s="62" t="s">
        <v>133</v>
      </c>
      <c r="Q28" s="311"/>
      <c r="R28" s="311"/>
      <c r="T28" s="311"/>
      <c r="U28" s="311"/>
      <c r="AG28" s="74"/>
      <c r="AH28" s="74"/>
      <c r="AI28" s="74"/>
      <c r="AJ28" s="74"/>
      <c r="AK28" s="74"/>
      <c r="AL28" s="74"/>
      <c r="AM28" s="74"/>
      <c r="AN28" s="74"/>
      <c r="AO28" s="74"/>
      <c r="AP28" s="74"/>
      <c r="AQ28" s="74"/>
      <c r="AR28" s="74"/>
      <c r="AS28" s="74"/>
      <c r="AT28" s="74"/>
      <c r="AU28" s="74"/>
      <c r="AV28" s="74"/>
      <c r="AW28" s="74"/>
      <c r="AX28" s="74"/>
      <c r="AY28" s="74"/>
      <c r="AZ28" s="74"/>
      <c r="BA28" s="74"/>
      <c r="BB28" s="74"/>
      <c r="BC28" s="74"/>
      <c r="BD28" s="74"/>
      <c r="BE28" s="74"/>
      <c r="BF28" s="74"/>
    </row>
    <row r="29" spans="3:58" ht="53.15" customHeight="1" thickBot="1" x14ac:dyDescent="0.45">
      <c r="C29" s="98"/>
      <c r="D29" s="98"/>
      <c r="E29" s="237" t="s">
        <v>127</v>
      </c>
      <c r="F29" s="98"/>
      <c r="G29" s="293" t="str">
        <f>IF(Y27&lt;50%,"!",IF(S27&gt;7,"!",IF(U27&lt;&gt;0,"",(IF(R27&lt;&gt;0,(AC16*Z16+AC19*Z19+AC22*Z22+AC25*Z25)/(AB16*Z16+AB19*Z19+AB22*Z22+AB25*Z25),0)))))</f>
        <v>!</v>
      </c>
      <c r="H29" s="294"/>
      <c r="I29" s="330" t="s">
        <v>12</v>
      </c>
      <c r="J29" s="331"/>
      <c r="Q29" s="311"/>
      <c r="R29" s="311"/>
      <c r="T29" s="311"/>
      <c r="U29" s="311"/>
      <c r="AG29" s="74"/>
      <c r="AH29" s="74"/>
      <c r="AI29" s="74"/>
      <c r="AJ29" s="74"/>
      <c r="AK29" s="74"/>
      <c r="AL29" s="74"/>
      <c r="AM29" s="74"/>
      <c r="AN29" s="74"/>
      <c r="AO29" s="74"/>
      <c r="AP29" s="74"/>
      <c r="AQ29" s="74"/>
      <c r="AR29" s="74"/>
      <c r="AS29" s="74"/>
      <c r="AT29" s="74"/>
      <c r="AU29" s="74"/>
      <c r="AV29" s="74"/>
      <c r="AW29" s="74"/>
      <c r="AX29" s="74"/>
      <c r="AY29" s="74"/>
      <c r="AZ29" s="74"/>
      <c r="BA29" s="74"/>
      <c r="BB29" s="74"/>
      <c r="BC29" s="74"/>
      <c r="BD29" s="74"/>
      <c r="BE29" s="74"/>
      <c r="BF29" s="74"/>
    </row>
    <row r="30" spans="3:58" ht="17.25" customHeight="1" thickBot="1" x14ac:dyDescent="0.45">
      <c r="C30" s="98"/>
      <c r="D30" s="98"/>
      <c r="E30" s="106"/>
      <c r="F30" s="98"/>
      <c r="G30" s="107"/>
      <c r="H30" s="108"/>
      <c r="I30" s="108"/>
      <c r="J30" s="108"/>
      <c r="Q30" s="311"/>
      <c r="R30" s="311"/>
      <c r="T30" s="311"/>
      <c r="U30" s="311"/>
    </row>
    <row r="31" spans="3:58" ht="53.15" customHeight="1" thickBot="1" x14ac:dyDescent="0.45">
      <c r="C31" s="98"/>
      <c r="D31" s="98"/>
      <c r="E31" s="237" t="s">
        <v>128</v>
      </c>
      <c r="F31" s="98"/>
      <c r="G31" s="291"/>
      <c r="H31" s="292"/>
      <c r="I31" s="333" t="s">
        <v>12</v>
      </c>
      <c r="J31" s="334"/>
      <c r="Q31" s="311"/>
      <c r="R31" s="311"/>
      <c r="T31" s="311"/>
      <c r="U31" s="311"/>
    </row>
    <row r="32" spans="3:58" ht="15.75" customHeight="1" x14ac:dyDescent="0.4">
      <c r="C32" s="98"/>
      <c r="D32" s="98"/>
      <c r="E32" s="109"/>
      <c r="F32" s="98"/>
      <c r="G32" s="110"/>
      <c r="H32" s="111"/>
      <c r="I32" s="112"/>
      <c r="J32" s="113"/>
      <c r="Q32" s="311"/>
      <c r="R32" s="311"/>
      <c r="T32" s="311"/>
      <c r="U32" s="311"/>
    </row>
    <row r="33" spans="3:25" ht="35.25" customHeight="1" x14ac:dyDescent="0.4">
      <c r="C33" s="98"/>
      <c r="D33" s="98"/>
      <c r="E33" s="114"/>
      <c r="F33" s="115"/>
      <c r="G33" s="116"/>
      <c r="H33" s="117"/>
      <c r="I33" s="118"/>
      <c r="J33" s="118"/>
      <c r="Q33" s="311"/>
      <c r="R33" s="311"/>
      <c r="T33" s="311"/>
      <c r="U33" s="311"/>
      <c r="Y33" s="119"/>
    </row>
    <row r="34" spans="3:25" ht="35.25" customHeight="1" x14ac:dyDescent="0.4">
      <c r="C34" s="322" t="s">
        <v>50</v>
      </c>
      <c r="D34" s="323"/>
      <c r="E34" s="323"/>
      <c r="F34" s="323"/>
      <c r="G34" s="323"/>
      <c r="H34" s="323"/>
      <c r="I34" s="323"/>
      <c r="J34" s="324"/>
      <c r="Q34" s="311"/>
      <c r="R34" s="311"/>
      <c r="T34" s="311"/>
      <c r="U34" s="311"/>
      <c r="Y34" s="119"/>
    </row>
    <row r="35" spans="3:25" ht="20.149999999999999" customHeight="1" x14ac:dyDescent="0.4">
      <c r="C35" s="328" t="s">
        <v>13</v>
      </c>
      <c r="D35" s="329"/>
      <c r="E35" s="329"/>
      <c r="F35" s="329"/>
      <c r="G35" s="329"/>
      <c r="H35" s="329"/>
      <c r="I35" s="329"/>
      <c r="J35" s="329"/>
      <c r="K35" s="120"/>
      <c r="Q35" s="311"/>
      <c r="R35" s="311"/>
      <c r="T35" s="311"/>
      <c r="U35" s="311"/>
    </row>
    <row r="36" spans="3:25" ht="60" customHeight="1" thickBot="1" x14ac:dyDescent="0.45">
      <c r="C36" s="312"/>
      <c r="D36" s="313"/>
      <c r="E36" s="313"/>
      <c r="F36" s="313"/>
      <c r="G36" s="313"/>
      <c r="H36" s="313"/>
      <c r="I36" s="313"/>
      <c r="J36" s="314"/>
      <c r="Q36" s="311"/>
      <c r="R36" s="311"/>
      <c r="T36" s="311"/>
      <c r="U36" s="311"/>
      <c r="Y36" s="119"/>
    </row>
    <row r="37" spans="3:25" ht="20.5" thickBot="1" x14ac:dyDescent="0.45">
      <c r="C37" s="121"/>
      <c r="D37" s="121"/>
      <c r="E37" s="121"/>
      <c r="F37" s="122"/>
      <c r="G37" s="121"/>
      <c r="H37" s="121"/>
      <c r="I37" s="121"/>
      <c r="J37" s="121"/>
    </row>
    <row r="38" spans="3:25" ht="30" customHeight="1" thickBot="1" x14ac:dyDescent="0.45">
      <c r="C38" s="315" t="s">
        <v>14</v>
      </c>
      <c r="D38" s="316"/>
      <c r="E38" s="123" t="s">
        <v>15</v>
      </c>
      <c r="F38" s="124"/>
      <c r="G38" s="319" t="s">
        <v>16</v>
      </c>
      <c r="H38" s="320"/>
      <c r="I38" s="320"/>
      <c r="J38" s="321"/>
    </row>
    <row r="39" spans="3:25" ht="50.15" customHeight="1" thickBot="1" x14ac:dyDescent="0.45">
      <c r="C39" s="275"/>
      <c r="D39" s="276"/>
      <c r="E39" s="2"/>
      <c r="F39" s="125"/>
      <c r="G39" s="325"/>
      <c r="H39" s="326"/>
      <c r="I39" s="326"/>
      <c r="J39" s="327"/>
    </row>
    <row r="40" spans="3:25" ht="50.15" customHeight="1" x14ac:dyDescent="0.4">
      <c r="C40" s="275"/>
      <c r="D40" s="276"/>
      <c r="E40" s="3"/>
      <c r="F40" s="125"/>
      <c r="G40" s="317"/>
      <c r="H40" s="318"/>
      <c r="I40" s="318"/>
      <c r="J40" s="318"/>
    </row>
    <row r="41" spans="3:25" ht="50.15" customHeight="1" x14ac:dyDescent="0.4">
      <c r="C41" s="273"/>
      <c r="D41" s="274"/>
      <c r="E41" s="4"/>
      <c r="F41" s="126"/>
      <c r="G41" s="126"/>
      <c r="H41" s="126"/>
      <c r="I41" s="126"/>
      <c r="J41" s="126"/>
    </row>
    <row r="42" spans="3:25" ht="50.15" customHeight="1" x14ac:dyDescent="0.4">
      <c r="C42" s="273"/>
      <c r="D42" s="274"/>
      <c r="E42" s="4"/>
      <c r="F42" s="126"/>
      <c r="G42" s="126"/>
      <c r="H42" s="126"/>
      <c r="I42" s="126"/>
      <c r="J42" s="126"/>
    </row>
    <row r="61" spans="7:7" x14ac:dyDescent="0.4">
      <c r="G61" s="42" t="str">
        <f>IF(X59&lt;50%,"!",IF(R59&lt;'EP1'!I232,"!",IF(T59&lt;&gt;0,"",(IF(Q59&lt;&gt;0,(AB16*Y16+AB19*Y19+AB25*Y25+AB30*Y30+AB33*Y33+AB37*Y37+AB43*Y43+AB46*Y46+AB49*Y49+AB53*Y53+AB57*Y57)/(AA16*Y16+AA19*Y19+AA25*Y25+AA30*Y30+AA33*Y33+AA37*Y37+AA43*Y43+AA46*Y46+AA49*Y49+AA53*Y53+AA57*Y57),0)))))</f>
        <v>!</v>
      </c>
    </row>
  </sheetData>
  <mergeCells count="38">
    <mergeCell ref="T28:U36"/>
    <mergeCell ref="C36:J36"/>
    <mergeCell ref="C38:D38"/>
    <mergeCell ref="G40:J40"/>
    <mergeCell ref="G38:J38"/>
    <mergeCell ref="C34:J34"/>
    <mergeCell ref="G39:J39"/>
    <mergeCell ref="C35:J35"/>
    <mergeCell ref="I29:J29"/>
    <mergeCell ref="I28:J28"/>
    <mergeCell ref="I31:J31"/>
    <mergeCell ref="Q28:R36"/>
    <mergeCell ref="B3:D3"/>
    <mergeCell ref="B5:C5"/>
    <mergeCell ref="B6:C6"/>
    <mergeCell ref="B7:C7"/>
    <mergeCell ref="G31:H31"/>
    <mergeCell ref="G29:H29"/>
    <mergeCell ref="C12:D12"/>
    <mergeCell ref="F12:J12"/>
    <mergeCell ref="G27:J27"/>
    <mergeCell ref="C15:J15"/>
    <mergeCell ref="G28:H28"/>
    <mergeCell ref="E3:J10"/>
    <mergeCell ref="B4:C4"/>
    <mergeCell ref="B8:C8"/>
    <mergeCell ref="B9:C9"/>
    <mergeCell ref="B10:C10"/>
    <mergeCell ref="E13:E14"/>
    <mergeCell ref="C42:D42"/>
    <mergeCell ref="C39:D39"/>
    <mergeCell ref="C40:D40"/>
    <mergeCell ref="C41:D41"/>
    <mergeCell ref="C26:K26"/>
    <mergeCell ref="C13:D14"/>
    <mergeCell ref="C21:D21"/>
    <mergeCell ref="C18:J18"/>
    <mergeCell ref="C24:D24"/>
  </mergeCells>
  <conditionalFormatting sqref="K16:K17 K22:K23">
    <cfRule type="containsText" dxfId="139" priority="52" operator="containsText" text="?">
      <formula>NOT(ISERROR(SEARCH("?",K16)))</formula>
    </cfRule>
  </conditionalFormatting>
  <conditionalFormatting sqref="M15:N15">
    <cfRule type="cellIs" dxfId="138" priority="46" operator="greaterThan">
      <formula>1</formula>
    </cfRule>
    <cfRule type="cellIs" dxfId="137" priority="47" operator="equal">
      <formula>1</formula>
    </cfRule>
  </conditionalFormatting>
  <conditionalFormatting sqref="M18">
    <cfRule type="cellIs" dxfId="136" priority="40" operator="lessThan">
      <formula>1</formula>
    </cfRule>
    <cfRule type="cellIs" dxfId="135" priority="41" operator="greaterThan">
      <formula>1</formula>
    </cfRule>
    <cfRule type="cellIs" dxfId="134" priority="42" operator="equal">
      <formula>1</formula>
    </cfRule>
  </conditionalFormatting>
  <conditionalFormatting sqref="G27:J27">
    <cfRule type="cellIs" dxfId="133" priority="35" operator="lessThan">
      <formula>0.5</formula>
    </cfRule>
    <cfRule type="cellIs" dxfId="132" priority="36" operator="greaterThan">
      <formula>0.5</formula>
    </cfRule>
  </conditionalFormatting>
  <conditionalFormatting sqref="F16:F17">
    <cfRule type="containsText" dxfId="131" priority="59" operator="containsText" text="Non">
      <formula>NOT(ISERROR(SEARCH("Non",F16)))</formula>
    </cfRule>
    <cfRule type="colorScale" priority="60">
      <colorScale>
        <cfvo type="min"/>
        <cfvo type="percentile" val="50"/>
        <cfvo type="max"/>
        <color rgb="FFF8696B"/>
        <color rgb="FFFFEB84"/>
        <color rgb="FF63BE7B"/>
      </colorScale>
    </cfRule>
  </conditionalFormatting>
  <conditionalFormatting sqref="G31:H31">
    <cfRule type="containsText" dxfId="130" priority="19" operator="containsText" text="!">
      <formula>NOT(ISERROR(SEARCH("!",G31)))</formula>
    </cfRule>
  </conditionalFormatting>
  <conditionalFormatting sqref="G29:H29">
    <cfRule type="containsText" dxfId="129" priority="18" operator="containsText" text="!">
      <formula>NOT(ISERROR(SEARCH("!",G29)))</formula>
    </cfRule>
  </conditionalFormatting>
  <conditionalFormatting sqref="F16:F17 F22:F23">
    <cfRule type="containsText" dxfId="128" priority="17" operator="containsText" text="Non">
      <formula>NOT(ISERROR(SEARCH("Non",F16)))</formula>
    </cfRule>
  </conditionalFormatting>
  <conditionalFormatting sqref="F19:F20">
    <cfRule type="containsText" dxfId="127" priority="15" operator="containsText" text="Non">
      <formula>NOT(ISERROR(SEARCH("Non",F19)))</formula>
    </cfRule>
    <cfRule type="colorScale" priority="16">
      <colorScale>
        <cfvo type="min"/>
        <cfvo type="percentile" val="50"/>
        <cfvo type="max"/>
        <color rgb="FFF8696B"/>
        <color rgb="FFFFEB84"/>
        <color rgb="FF63BE7B"/>
      </colorScale>
    </cfRule>
  </conditionalFormatting>
  <conditionalFormatting sqref="F19:F20">
    <cfRule type="containsText" dxfId="126" priority="14" operator="containsText" text="Non">
      <formula>NOT(ISERROR(SEARCH("Non",F19)))</formula>
    </cfRule>
  </conditionalFormatting>
  <conditionalFormatting sqref="F13">
    <cfRule type="containsText" dxfId="125" priority="9" operator="containsText" text="Non">
      <formula>NOT(ISERROR(SEARCH("Non",F13)))</formula>
    </cfRule>
    <cfRule type="colorScale" priority="10">
      <colorScale>
        <cfvo type="min"/>
        <cfvo type="percentile" val="50"/>
        <cfvo type="max"/>
        <color rgb="FFF8696B"/>
        <color rgb="FFFFEB84"/>
        <color rgb="FF63BE7B"/>
      </colorScale>
    </cfRule>
  </conditionalFormatting>
  <conditionalFormatting sqref="F13">
    <cfRule type="containsText" dxfId="124" priority="8" operator="containsText" text="Non">
      <formula>NOT(ISERROR(SEARCH("Non",F13)))</formula>
    </cfRule>
  </conditionalFormatting>
  <conditionalFormatting sqref="K19:K20">
    <cfRule type="containsText" dxfId="123" priority="7" operator="containsText" text="?">
      <formula>NOT(ISERROR(SEARCH("?",K19)))</formula>
    </cfRule>
  </conditionalFormatting>
  <conditionalFormatting sqref="F22:F23">
    <cfRule type="containsText" dxfId="122" priority="71" operator="containsText" text="Non">
      <formula>NOT(ISERROR(SEARCH("Non",F22)))</formula>
    </cfRule>
    <cfRule type="colorScale" priority="72">
      <colorScale>
        <cfvo type="min"/>
        <cfvo type="percentile" val="50"/>
        <cfvo type="max"/>
        <color rgb="FFF8696B"/>
        <color rgb="FFFFEB84"/>
        <color rgb="FF63BE7B"/>
      </colorScale>
    </cfRule>
  </conditionalFormatting>
  <conditionalFormatting sqref="K25">
    <cfRule type="containsText" dxfId="121" priority="2" operator="containsText" text="?">
      <formula>NOT(ISERROR(SEARCH("?",K25)))</formula>
    </cfRule>
  </conditionalFormatting>
  <conditionalFormatting sqref="F25">
    <cfRule type="containsText" dxfId="120" priority="1" operator="containsText" text="Non">
      <formula>NOT(ISERROR(SEARCH("Non",F25)))</formula>
    </cfRule>
  </conditionalFormatting>
  <conditionalFormatting sqref="F25">
    <cfRule type="containsText" dxfId="119" priority="3" operator="containsText" text="Non">
      <formula>NOT(ISERROR(SEARCH("Non",F25)))</formula>
    </cfRule>
    <cfRule type="colorScale" priority="4">
      <colorScale>
        <cfvo type="min"/>
        <cfvo type="percentile" val="50"/>
        <cfvo type="max"/>
        <color rgb="FFF8696B"/>
        <color rgb="FFFFEB84"/>
        <color rgb="FF63BE7B"/>
      </colorScale>
    </cfRule>
  </conditionalFormatting>
  <pageMargins left="0" right="0.11811023622047245" top="0.35433070866141736" bottom="0.35433070866141736" header="0.31496062992125984" footer="0.31496062992125984"/>
  <pageSetup paperSize="9" scale="35" orientation="portrait" horizontalDpi="300" verticalDpi="300"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3366FF"/>
  </sheetPr>
  <dimension ref="B1:AB63"/>
  <sheetViews>
    <sheetView zoomScale="70" zoomScaleNormal="70" workbookViewId="0">
      <selection activeCell="D6" sqref="D6"/>
    </sheetView>
  </sheetViews>
  <sheetFormatPr baseColWidth="10" defaultColWidth="11" defaultRowHeight="14" x14ac:dyDescent="0.3"/>
  <cols>
    <col min="1" max="1" width="9.08203125" style="42" customWidth="1"/>
    <col min="2" max="2" width="11.33203125" style="42" customWidth="1"/>
    <col min="3" max="3" width="10.08203125" style="42" customWidth="1"/>
    <col min="4" max="4" width="53.5" style="42" customWidth="1"/>
    <col min="5" max="5" width="60.58203125" style="42" customWidth="1"/>
    <col min="6" max="6" width="10.08203125" style="42" customWidth="1"/>
    <col min="7" max="10" width="13.58203125" style="42" customWidth="1"/>
    <col min="11" max="12" width="6.58203125" style="42" customWidth="1"/>
    <col min="13" max="13" width="5.83203125" style="42" customWidth="1"/>
    <col min="14" max="30" width="11" style="42" customWidth="1"/>
    <col min="31" max="16384" width="11" style="42"/>
  </cols>
  <sheetData>
    <row r="1" spans="2:28" ht="131.25" customHeight="1" x14ac:dyDescent="0.3"/>
    <row r="2" spans="2:28" ht="68.150000000000006" customHeight="1" thickBot="1" x14ac:dyDescent="0.35"/>
    <row r="3" spans="2:28" ht="30" customHeight="1" x14ac:dyDescent="0.3">
      <c r="B3" s="286" t="s">
        <v>0</v>
      </c>
      <c r="C3" s="287"/>
      <c r="D3" s="365"/>
      <c r="E3" s="240"/>
    </row>
    <row r="4" spans="2:28" ht="30" customHeight="1" x14ac:dyDescent="0.3">
      <c r="B4" s="305" t="s">
        <v>55</v>
      </c>
      <c r="C4" s="306"/>
      <c r="D4" s="239"/>
      <c r="E4" s="240"/>
    </row>
    <row r="5" spans="2:28" ht="30" customHeight="1" x14ac:dyDescent="0.3">
      <c r="B5" s="289" t="s">
        <v>1</v>
      </c>
      <c r="C5" s="290"/>
      <c r="D5" s="7"/>
    </row>
    <row r="6" spans="2:28" ht="30" customHeight="1" x14ac:dyDescent="0.3">
      <c r="B6" s="289" t="s">
        <v>2</v>
      </c>
      <c r="C6" s="290"/>
      <c r="D6" s="7" t="s">
        <v>201</v>
      </c>
    </row>
    <row r="7" spans="2:28" ht="30" customHeight="1" x14ac:dyDescent="0.3">
      <c r="B7" s="289" t="s">
        <v>3</v>
      </c>
      <c r="C7" s="290"/>
      <c r="D7" s="7"/>
    </row>
    <row r="8" spans="2:28" ht="30" customHeight="1" x14ac:dyDescent="0.3">
      <c r="B8" s="289" t="s">
        <v>4</v>
      </c>
      <c r="C8" s="290"/>
      <c r="D8" s="7"/>
    </row>
    <row r="9" spans="2:28" ht="30" customHeight="1" x14ac:dyDescent="0.3">
      <c r="B9" s="289" t="s">
        <v>5</v>
      </c>
      <c r="C9" s="290"/>
      <c r="D9" s="8"/>
    </row>
    <row r="10" spans="2:28" ht="45.75" customHeight="1" thickBot="1" x14ac:dyDescent="0.35">
      <c r="B10" s="357" t="s">
        <v>54</v>
      </c>
      <c r="C10" s="358"/>
      <c r="D10" s="64" t="s">
        <v>182</v>
      </c>
    </row>
    <row r="11" spans="2:28" x14ac:dyDescent="0.3">
      <c r="B11" s="47"/>
    </row>
    <row r="12" spans="2:28" ht="80.150000000000006" customHeight="1" x14ac:dyDescent="0.3">
      <c r="C12" s="295" t="s">
        <v>137</v>
      </c>
      <c r="D12" s="296"/>
      <c r="E12" s="65" t="s">
        <v>183</v>
      </c>
      <c r="F12" s="297" t="s">
        <v>17</v>
      </c>
      <c r="G12" s="297"/>
      <c r="H12" s="297"/>
      <c r="I12" s="297"/>
      <c r="J12" s="297"/>
      <c r="M12" s="98"/>
      <c r="N12" s="98"/>
    </row>
    <row r="13" spans="2:28" ht="25" customHeight="1" x14ac:dyDescent="0.3">
      <c r="C13" s="271" t="s">
        <v>7</v>
      </c>
      <c r="D13" s="359"/>
      <c r="E13" s="361" t="s">
        <v>82</v>
      </c>
      <c r="F13" s="87" t="s">
        <v>48</v>
      </c>
      <c r="G13" s="248">
        <v>1</v>
      </c>
      <c r="H13" s="248">
        <v>2</v>
      </c>
      <c r="I13" s="248">
        <v>3</v>
      </c>
      <c r="J13" s="245">
        <v>4</v>
      </c>
      <c r="K13" s="127"/>
      <c r="M13" s="68"/>
      <c r="N13" s="128"/>
    </row>
    <row r="14" spans="2:28" ht="67.5" customHeight="1" x14ac:dyDescent="0.3">
      <c r="C14" s="272"/>
      <c r="D14" s="360"/>
      <c r="E14" s="361"/>
      <c r="F14" s="129"/>
      <c r="G14" s="70" t="s">
        <v>56</v>
      </c>
      <c r="H14" s="70" t="s">
        <v>57</v>
      </c>
      <c r="I14" s="70" t="s">
        <v>58</v>
      </c>
      <c r="J14" s="70" t="s">
        <v>59</v>
      </c>
      <c r="K14" s="130"/>
      <c r="L14" s="206"/>
      <c r="M14" s="124"/>
      <c r="N14" s="128"/>
    </row>
    <row r="15" spans="2:28" ht="36" customHeight="1" x14ac:dyDescent="0.3">
      <c r="C15" s="362" t="s">
        <v>98</v>
      </c>
      <c r="D15" s="363"/>
      <c r="E15" s="363"/>
      <c r="F15" s="363"/>
      <c r="G15" s="363"/>
      <c r="H15" s="363"/>
      <c r="I15" s="363"/>
      <c r="J15" s="363"/>
      <c r="K15" s="179">
        <v>0.05</v>
      </c>
      <c r="M15" s="94">
        <f>SUM(L16:L18)</f>
        <v>1</v>
      </c>
      <c r="N15" s="132"/>
    </row>
    <row r="16" spans="2:28" ht="150.75" customHeight="1" x14ac:dyDescent="0.3">
      <c r="C16" s="85" t="s">
        <v>28</v>
      </c>
      <c r="D16" s="139" t="s">
        <v>103</v>
      </c>
      <c r="E16" s="6" t="s">
        <v>104</v>
      </c>
      <c r="F16" s="214"/>
      <c r="G16" s="95"/>
      <c r="H16" s="96"/>
      <c r="I16" s="96" t="s">
        <v>133</v>
      </c>
      <c r="J16" s="140"/>
      <c r="K16" s="217" t="str">
        <f>IF(Q16&gt;1,"?",(IF(V16&gt;0,"?","")))</f>
        <v/>
      </c>
      <c r="L16" s="141">
        <v>0.3</v>
      </c>
      <c r="M16" s="68"/>
      <c r="N16" s="132"/>
      <c r="O16" s="82">
        <f>L16</f>
        <v>0.3</v>
      </c>
      <c r="P16" s="81">
        <f>IF(J16&lt;&gt;"",1,IF(I16&lt;&gt;"",2/3,IF(H16&lt;&gt;"",1/3,0)))*O16*20</f>
        <v>3.9999999999999996</v>
      </c>
      <c r="Q16" s="81">
        <f>IF(F16&lt;&gt;"",1,0)+IF(G16&lt;&gt;"",1,0)+IF(H16&lt;&gt;"",1,0)+IF(I16&lt;&gt;"",1,0)+IF(J16&lt;&gt;"",1,0)</f>
        <v>1</v>
      </c>
      <c r="R16" s="81">
        <f>IF(F16&lt;&gt;"",0,IF(G16="",(P16/(O16*20)),0.02+(P16/(O16*20))))</f>
        <v>0.66666666666666663</v>
      </c>
      <c r="S16" s="81">
        <f>IF(F16&lt;&gt;"",0,O16)</f>
        <v>0.3</v>
      </c>
      <c r="T16" s="81">
        <f>IF(K16&lt;&gt;"",1,0)</f>
        <v>0</v>
      </c>
      <c r="U16" s="81" t="b">
        <f>IF(F16="",OR(G16&lt;&gt;"",H16&lt;&gt;"",I16&lt;&gt;"",J16&lt;&gt;""),0)</f>
        <v>1</v>
      </c>
      <c r="V16" s="81">
        <f>IF(F16&lt;&gt;"",IF(G16&lt;&gt;"",1,0)+IF(H16&lt;&gt;"",1,0)+IF(I16&lt;&gt;"",1,0)+IF(J16&lt;&gt;"",1,0),0)</f>
        <v>0</v>
      </c>
      <c r="W16" s="81" t="b">
        <f>OR(U16=FALSE,U17=FALSE,U18=FALSE)</f>
        <v>0</v>
      </c>
      <c r="X16" s="82">
        <f>Q16*S16+Q17*S17+Q18*S18</f>
        <v>1</v>
      </c>
      <c r="Y16" s="82">
        <f>K15</f>
        <v>0.05</v>
      </c>
      <c r="Z16" s="81">
        <f>SUM(R16:R18)</f>
        <v>2</v>
      </c>
      <c r="AA16" s="81">
        <f>IF(SUM(Q16:Q18)=0,0,1)</f>
        <v>1</v>
      </c>
      <c r="AB16" s="134">
        <f>IF(AA16=1,SUMPRODUCT(P16:P18,Q16:Q18)/SUMPRODUCT(O16:O18,Q16:Q18),0)</f>
        <v>13.333333333333332</v>
      </c>
    </row>
    <row r="17" spans="3:28" ht="46.5" customHeight="1" x14ac:dyDescent="0.3">
      <c r="C17" s="149" t="s">
        <v>89</v>
      </c>
      <c r="D17" s="142" t="s">
        <v>105</v>
      </c>
      <c r="E17" s="6" t="s">
        <v>106</v>
      </c>
      <c r="F17" s="214"/>
      <c r="G17" s="203"/>
      <c r="H17" s="90"/>
      <c r="I17" s="90" t="s">
        <v>133</v>
      </c>
      <c r="J17" s="90"/>
      <c r="K17" s="217" t="str">
        <f t="shared" ref="K17:K18" si="0">IF(Q17&gt;1,"?",(IF(V17&gt;0,"?","")))</f>
        <v/>
      </c>
      <c r="L17" s="86">
        <v>0.2</v>
      </c>
      <c r="M17" s="68"/>
      <c r="N17" s="132"/>
      <c r="O17" s="82">
        <f t="shared" ref="O17:O18" si="1">L17</f>
        <v>0.2</v>
      </c>
      <c r="P17" s="81">
        <f t="shared" ref="P17:P18" si="2">IF(J17&lt;&gt;"",1,IF(I17&lt;&gt;"",2/3,IF(H17&lt;&gt;"",1/3,0)))*O17*20</f>
        <v>2.6666666666666665</v>
      </c>
      <c r="Q17" s="81">
        <f>IF(F17&lt;&gt;"",1,0)+IF(G17&lt;&gt;"",1,0)+IF(H17&lt;&gt;"",1,0)+IF(I17&lt;&gt;"",1,0)+IF(J17&lt;&gt;"",1,0)</f>
        <v>1</v>
      </c>
      <c r="R17" s="81">
        <f t="shared" ref="R17:R18" si="3">IF(F17&lt;&gt;"",0,IF(G17="",(P17/(O17*20)),0.02+(P17/(O17*20))))</f>
        <v>0.66666666666666663</v>
      </c>
      <c r="S17" s="81">
        <f t="shared" ref="S17:S18" si="4">IF(F17&lt;&gt;"",0,O17)</f>
        <v>0.2</v>
      </c>
      <c r="T17" s="81">
        <f t="shared" ref="T17:T18" si="5">IF(K17&lt;&gt;"",1,0)</f>
        <v>0</v>
      </c>
      <c r="U17" s="81" t="b">
        <f t="shared" ref="U17:U18" si="6">IF(F17="",OR(G17&lt;&gt;"",H17&lt;&gt;"",I17&lt;&gt;"",J17&lt;&gt;""),0)</f>
        <v>1</v>
      </c>
      <c r="V17" s="81">
        <f t="shared" ref="V17:V18" si="7">IF(F17&lt;&gt;"",IF(G17&lt;&gt;"",1,0)+IF(H17&lt;&gt;"",1,0)+IF(I17&lt;&gt;"",1,0)+IF(J17&lt;&gt;"",1,0),0)</f>
        <v>0</v>
      </c>
      <c r="W17" s="91"/>
      <c r="X17" s="133">
        <f>X16*Y16</f>
        <v>0.05</v>
      </c>
      <c r="Z17" s="91"/>
      <c r="AA17" s="91"/>
      <c r="AB17" s="137"/>
    </row>
    <row r="18" spans="3:28" ht="266.25" customHeight="1" x14ac:dyDescent="0.3">
      <c r="C18" s="138" t="s">
        <v>90</v>
      </c>
      <c r="D18" s="6" t="s">
        <v>107</v>
      </c>
      <c r="E18" s="10" t="s">
        <v>115</v>
      </c>
      <c r="F18" s="214"/>
      <c r="G18" s="203"/>
      <c r="H18" s="90"/>
      <c r="I18" s="90" t="s">
        <v>133</v>
      </c>
      <c r="J18" s="90"/>
      <c r="K18" s="217" t="str">
        <f t="shared" si="0"/>
        <v/>
      </c>
      <c r="L18" s="86">
        <v>0.5</v>
      </c>
      <c r="M18" s="68"/>
      <c r="N18" s="132"/>
      <c r="O18" s="82">
        <f t="shared" si="1"/>
        <v>0.5</v>
      </c>
      <c r="P18" s="81">
        <f t="shared" si="2"/>
        <v>6.6666666666666661</v>
      </c>
      <c r="Q18" s="81">
        <f>IF(F18&lt;&gt;"",1,0)+IF(G18&lt;&gt;"",1,0)+IF(H18&lt;&gt;"",1,0)+IF(I18&lt;&gt;"",1,0)+IF(J18&lt;&gt;"",1,0)</f>
        <v>1</v>
      </c>
      <c r="R18" s="81">
        <f t="shared" si="3"/>
        <v>0.66666666666666663</v>
      </c>
      <c r="S18" s="81">
        <f t="shared" si="4"/>
        <v>0.5</v>
      </c>
      <c r="T18" s="81">
        <f t="shared" si="5"/>
        <v>0</v>
      </c>
      <c r="U18" s="81" t="b">
        <f t="shared" si="6"/>
        <v>1</v>
      </c>
      <c r="V18" s="81">
        <f t="shared" si="7"/>
        <v>0</v>
      </c>
      <c r="W18" s="91"/>
      <c r="Y18" s="92"/>
      <c r="Z18" s="91"/>
      <c r="AA18" s="91"/>
      <c r="AB18" s="137"/>
    </row>
    <row r="19" spans="3:28" ht="36" customHeight="1" x14ac:dyDescent="0.3">
      <c r="C19" s="231" t="s">
        <v>99</v>
      </c>
      <c r="D19" s="232"/>
      <c r="E19" s="232"/>
      <c r="F19" s="232"/>
      <c r="G19" s="232"/>
      <c r="H19" s="232"/>
      <c r="I19" s="232"/>
      <c r="J19" s="232"/>
      <c r="K19" s="179">
        <v>0.05</v>
      </c>
      <c r="M19" s="94">
        <f>SUM(L20:L23)</f>
        <v>1</v>
      </c>
      <c r="N19" s="132"/>
    </row>
    <row r="20" spans="3:28" ht="35" x14ac:dyDescent="0.3">
      <c r="C20" s="85" t="s">
        <v>73</v>
      </c>
      <c r="D20" s="143" t="s">
        <v>108</v>
      </c>
      <c r="E20" s="144" t="s">
        <v>109</v>
      </c>
      <c r="F20" s="214"/>
      <c r="G20" s="145"/>
      <c r="H20" s="146"/>
      <c r="I20" s="146"/>
      <c r="J20" s="147"/>
      <c r="K20" s="216" t="str">
        <f>IF(Q20&gt;1,"?",(IF(V20&gt;0,"?","")))</f>
        <v/>
      </c>
      <c r="L20" s="86">
        <v>0.3</v>
      </c>
      <c r="M20" s="68"/>
      <c r="N20" s="132"/>
      <c r="O20" s="82">
        <f>L20</f>
        <v>0.3</v>
      </c>
      <c r="P20" s="81">
        <f>IF(J20&lt;&gt;"",1,IF(I20&lt;&gt;"",2/3,IF(H20&lt;&gt;"",1/3,0)))*O20*20</f>
        <v>0</v>
      </c>
      <c r="Q20" s="81">
        <f>IF(F20&lt;&gt;"",1,0)+IF(G20&lt;&gt;"",1,0)+IF(H20&lt;&gt;"",1,0)+IF(I20&lt;&gt;"",1,0)+IF(J20&lt;&gt;"",1,0)</f>
        <v>0</v>
      </c>
      <c r="R20" s="81">
        <f>IF(F20&lt;&gt;"",0,IF(G20="",(P20/(O20*20)),0.02+(P20/(O20*20))))</f>
        <v>0</v>
      </c>
      <c r="S20" s="81">
        <f>IF(F20&lt;&gt;"",0,O20)</f>
        <v>0.3</v>
      </c>
      <c r="T20" s="81">
        <f>IF(K20&lt;&gt;"",1,0)</f>
        <v>0</v>
      </c>
      <c r="U20" s="81" t="b">
        <f>IF(F20="",OR(G20&lt;&gt;"",H20&lt;&gt;"",I20&lt;&gt;"",J20&lt;&gt;""),0)</f>
        <v>0</v>
      </c>
      <c r="V20" s="81">
        <f>IF(F20&lt;&gt;"",IF(G20&lt;&gt;"",1,0)+IF(H20&lt;&gt;"",1,0)+IF(I20&lt;&gt;"",1,0)+IF(J20&lt;&gt;"",1,0),0)</f>
        <v>0</v>
      </c>
      <c r="W20" s="81" t="b">
        <f>OR(U20=FALSE,U21=FALSE,U22=FALSE,U23=FALSE)</f>
        <v>1</v>
      </c>
      <c r="X20" s="82">
        <f>Q20*S20+Q21*S21+Q22*S22+Q23*S23</f>
        <v>0.7</v>
      </c>
      <c r="Y20" s="82">
        <f>K19</f>
        <v>0.05</v>
      </c>
      <c r="Z20" s="81">
        <f>SUM(R20:R23)</f>
        <v>0.06</v>
      </c>
      <c r="AA20" s="81">
        <f>IF(SUM(Q20:Q23)=0,0,1)</f>
        <v>1</v>
      </c>
      <c r="AB20" s="134">
        <f>IF(AA20=1,SUMPRODUCT(P20:P23,Q20:Q23)/SUMPRODUCT(O20:O23,Q20:Q23),0)</f>
        <v>0</v>
      </c>
    </row>
    <row r="21" spans="3:28" ht="310.39999999999998" customHeight="1" x14ac:dyDescent="0.3">
      <c r="C21" s="85" t="s">
        <v>74</v>
      </c>
      <c r="D21" s="29" t="s">
        <v>110</v>
      </c>
      <c r="E21" s="148" t="s">
        <v>126</v>
      </c>
      <c r="F21" s="214"/>
      <c r="G21" s="95" t="s">
        <v>133</v>
      </c>
      <c r="H21" s="96"/>
      <c r="I21" s="96"/>
      <c r="J21" s="140"/>
      <c r="K21" s="216" t="str">
        <f t="shared" ref="K21:K23" si="8">IF(Q21&gt;1,"?",(IF(V21&gt;0,"?","")))</f>
        <v/>
      </c>
      <c r="L21" s="86">
        <v>0.3</v>
      </c>
      <c r="M21" s="68"/>
      <c r="N21" s="132"/>
      <c r="O21" s="82">
        <f>L21</f>
        <v>0.3</v>
      </c>
      <c r="P21" s="81">
        <f>IF(J21&lt;&gt;"",1,IF(I21&lt;&gt;"",2/3,IF(H21&lt;&gt;"",1/3,0)))*O21*20</f>
        <v>0</v>
      </c>
      <c r="Q21" s="81">
        <f>IF(F21&lt;&gt;"",1,0)+IF(G21&lt;&gt;"",1,0)+IF(H21&lt;&gt;"",1,0)+IF(I21&lt;&gt;"",1,0)+IF(J21&lt;&gt;"",1,0)</f>
        <v>1</v>
      </c>
      <c r="R21" s="81">
        <f>IF(F21&lt;&gt;"",0,IF(G21="",(P21/(O21*20)),0.02+(P21/(O21*20))))</f>
        <v>0.02</v>
      </c>
      <c r="S21" s="81">
        <f t="shared" ref="S21:S23" si="9">IF(F21&lt;&gt;"",0,O21)</f>
        <v>0.3</v>
      </c>
      <c r="T21" s="81">
        <f>IF(K21&lt;&gt;"",1,0)</f>
        <v>0</v>
      </c>
      <c r="U21" s="81" t="b">
        <f>IF(F21="",OR(G21&lt;&gt;"",H21&lt;&gt;"",I21&lt;&gt;"",J21&lt;&gt;""),0)</f>
        <v>1</v>
      </c>
      <c r="V21" s="81">
        <f>IF(F21&lt;&gt;"",IF(G21&lt;&gt;"",1,0)+IF(H21&lt;&gt;"",1,0)+IF(I21&lt;&gt;"",1,0)+IF(J21&lt;&gt;"",1,0),0)</f>
        <v>0</v>
      </c>
      <c r="X21" s="133">
        <f>X20*Y20</f>
        <v>3.4999999999999996E-2</v>
      </c>
    </row>
    <row r="22" spans="3:28" ht="89.25" customHeight="1" x14ac:dyDescent="0.3">
      <c r="C22" s="149" t="s">
        <v>91</v>
      </c>
      <c r="D22" s="255" t="s">
        <v>145</v>
      </c>
      <c r="E22" s="204" t="s">
        <v>146</v>
      </c>
      <c r="F22" s="214"/>
      <c r="G22" s="203" t="s">
        <v>133</v>
      </c>
      <c r="H22" s="90"/>
      <c r="I22" s="90"/>
      <c r="J22" s="90"/>
      <c r="K22" s="216" t="str">
        <f t="shared" si="8"/>
        <v/>
      </c>
      <c r="L22" s="136">
        <v>0.2</v>
      </c>
      <c r="M22" s="68"/>
      <c r="N22" s="132"/>
      <c r="O22" s="82">
        <f t="shared" ref="O22:O23" si="10">L22</f>
        <v>0.2</v>
      </c>
      <c r="P22" s="81">
        <f t="shared" ref="P22:P23" si="11">IF(J22&lt;&gt;"",1,IF(I22&lt;&gt;"",2/3,IF(H22&lt;&gt;"",1/3,0)))*O22*20</f>
        <v>0</v>
      </c>
      <c r="Q22" s="81">
        <f>IF(F22&lt;&gt;"",1,0)+IF(G22&lt;&gt;"",1,0)+IF(H22&lt;&gt;"",1,0)+IF(I22&lt;&gt;"",1,0)+IF(J22&lt;&gt;"",1,0)</f>
        <v>1</v>
      </c>
      <c r="R22" s="81">
        <f t="shared" ref="R22:R23" si="12">IF(F22&lt;&gt;"",0,IF(G22="",(P22/(O22*20)),0.02+(P22/(O22*20))))</f>
        <v>0.02</v>
      </c>
      <c r="S22" s="81">
        <f t="shared" si="9"/>
        <v>0.2</v>
      </c>
      <c r="T22" s="81">
        <f t="shared" ref="T22:T23" si="13">IF(K22&lt;&gt;"",1,0)</f>
        <v>0</v>
      </c>
      <c r="U22" s="81" t="b">
        <f t="shared" ref="U22:U23" si="14">IF(F22="",OR(G22&lt;&gt;"",H22&lt;&gt;"",I22&lt;&gt;"",J22&lt;&gt;""),0)</f>
        <v>1</v>
      </c>
      <c r="V22" s="81">
        <f t="shared" ref="V22:V23" si="15">IF(F22&lt;&gt;"",IF(G22&lt;&gt;"",1,0)+IF(H22&lt;&gt;"",1,0)+IF(I22&lt;&gt;"",1,0)+IF(J22&lt;&gt;"",1,0),0)</f>
        <v>0</v>
      </c>
      <c r="X22" s="151"/>
    </row>
    <row r="23" spans="3:28" ht="68.25" customHeight="1" x14ac:dyDescent="0.3">
      <c r="C23" s="138" t="s">
        <v>100</v>
      </c>
      <c r="D23" s="150" t="s">
        <v>111</v>
      </c>
      <c r="E23" s="204" t="s">
        <v>112</v>
      </c>
      <c r="F23" s="214"/>
      <c r="G23" s="203" t="s">
        <v>133</v>
      </c>
      <c r="H23" s="90"/>
      <c r="I23" s="90"/>
      <c r="J23" s="90"/>
      <c r="K23" s="216" t="str">
        <f t="shared" si="8"/>
        <v/>
      </c>
      <c r="L23" s="86">
        <v>0.2</v>
      </c>
      <c r="M23" s="68"/>
      <c r="N23" s="132"/>
      <c r="O23" s="82">
        <f t="shared" si="10"/>
        <v>0.2</v>
      </c>
      <c r="P23" s="81">
        <f t="shared" si="11"/>
        <v>0</v>
      </c>
      <c r="Q23" s="81">
        <f>IF(F23&lt;&gt;"",1,0)+IF(G23&lt;&gt;"",1,0)+IF(H23&lt;&gt;"",1,0)+IF(I23&lt;&gt;"",1,0)+IF(J23&lt;&gt;"",1,0)</f>
        <v>1</v>
      </c>
      <c r="R23" s="81">
        <f t="shared" si="12"/>
        <v>0.02</v>
      </c>
      <c r="S23" s="81">
        <f t="shared" si="9"/>
        <v>0.2</v>
      </c>
      <c r="T23" s="81">
        <f t="shared" si="13"/>
        <v>0</v>
      </c>
      <c r="U23" s="81" t="b">
        <f t="shared" si="14"/>
        <v>1</v>
      </c>
      <c r="V23" s="81">
        <f t="shared" si="15"/>
        <v>0</v>
      </c>
      <c r="X23" s="151"/>
    </row>
    <row r="24" spans="3:28" ht="36" customHeight="1" x14ac:dyDescent="0.3">
      <c r="C24" s="346" t="s">
        <v>138</v>
      </c>
      <c r="D24" s="347"/>
      <c r="E24" s="347"/>
      <c r="F24" s="347"/>
      <c r="G24" s="347"/>
      <c r="H24" s="347"/>
      <c r="I24" s="347"/>
      <c r="J24" s="347"/>
      <c r="K24" s="178">
        <v>0.15</v>
      </c>
      <c r="M24" s="152">
        <f>SUM(L25:L26)</f>
        <v>1</v>
      </c>
    </row>
    <row r="25" spans="3:28" ht="200.15" customHeight="1" x14ac:dyDescent="0.3">
      <c r="C25" s="85" t="s">
        <v>147</v>
      </c>
      <c r="D25" s="6" t="s">
        <v>149</v>
      </c>
      <c r="E25" s="6" t="s">
        <v>150</v>
      </c>
      <c r="F25" s="214"/>
      <c r="G25" s="153" t="s">
        <v>133</v>
      </c>
      <c r="H25" s="153"/>
      <c r="I25" s="153"/>
      <c r="J25" s="154"/>
      <c r="K25" s="216" t="str">
        <f t="shared" ref="K25:K34" si="16">IF(Q25&gt;1,"?",(IF(V25&gt;0,"?","")))</f>
        <v/>
      </c>
      <c r="L25" s="86">
        <v>0.5</v>
      </c>
      <c r="O25" s="82">
        <f>L25</f>
        <v>0.5</v>
      </c>
      <c r="P25" s="81">
        <f>IF(J25&lt;&gt;"",1,IF(I25&lt;&gt;"",2/3,IF(H25&lt;&gt;"",1/3,0)))*O25*20</f>
        <v>0</v>
      </c>
      <c r="Q25" s="81">
        <f>IF(F25&lt;&gt;"",1,0)+IF(G25&lt;&gt;"",1,0)+IF(H25&lt;&gt;"",1,0)+IF(I25&lt;&gt;"",1,0)+IF(J25&lt;&gt;"",1,0)</f>
        <v>1</v>
      </c>
      <c r="R25" s="81">
        <f>IF(F25&lt;&gt;"",0,IF(G25="",(P25/(O25*20)),0.02+(P25/(O25*20))))</f>
        <v>0.02</v>
      </c>
      <c r="S25" s="81">
        <f>IF(F25&lt;&gt;"",0,O25)</f>
        <v>0.5</v>
      </c>
      <c r="T25" s="81">
        <f>IF(K25&lt;&gt;"",1,0)</f>
        <v>0</v>
      </c>
      <c r="U25" s="81" t="b">
        <f>IF(F25="",OR(G25&lt;&gt;"",H25&lt;&gt;"",I25&lt;&gt;"",J25&lt;&gt;""),0)</f>
        <v>1</v>
      </c>
      <c r="V25" s="81">
        <f>IF(F25&lt;&gt;"",IF(G25&lt;&gt;"",1,0)+IF(H25&lt;&gt;"",1,0)+IF(I25&lt;&gt;"",1,0)+IF(J25&lt;&gt;"",1,0),0)</f>
        <v>0</v>
      </c>
      <c r="W25" s="81" t="b">
        <f>OR(U25=FALSE,U26=FALSE)</f>
        <v>0</v>
      </c>
      <c r="X25" s="82">
        <f>Q25*S25+Q26*S26</f>
        <v>1</v>
      </c>
      <c r="Y25" s="82">
        <f>K24</f>
        <v>0.15</v>
      </c>
      <c r="Z25" s="81">
        <f>SUM(R25:R26)</f>
        <v>0.04</v>
      </c>
      <c r="AA25" s="81">
        <f>IF(SUM(Q25:Q26)=0,0,1)</f>
        <v>1</v>
      </c>
      <c r="AB25" s="134">
        <f>IF(AA25=1,SUMPRODUCT(P25:P26,Q25:Q26)/SUMPRODUCT(O25:O26,Q25:Q26),0)</f>
        <v>0</v>
      </c>
    </row>
    <row r="26" spans="3:28" ht="128.25" customHeight="1" x14ac:dyDescent="0.3">
      <c r="C26" s="85" t="s">
        <v>148</v>
      </c>
      <c r="D26" s="6" t="s">
        <v>151</v>
      </c>
      <c r="E26" s="6" t="s">
        <v>152</v>
      </c>
      <c r="F26" s="214"/>
      <c r="G26" s="153" t="s">
        <v>133</v>
      </c>
      <c r="H26" s="153"/>
      <c r="I26" s="153"/>
      <c r="J26" s="154"/>
      <c r="K26" s="216" t="str">
        <f t="shared" si="16"/>
        <v/>
      </c>
      <c r="L26" s="86">
        <v>0.5</v>
      </c>
      <c r="O26" s="82">
        <f>L26</f>
        <v>0.5</v>
      </c>
      <c r="P26" s="81">
        <f>IF(J26&lt;&gt;"",1,IF(I26&lt;&gt;"",2/3,IF(H26&lt;&gt;"",1/3,0)))*O26*20</f>
        <v>0</v>
      </c>
      <c r="Q26" s="81">
        <f>IF(F26&lt;&gt;"",1,0)+IF(G26&lt;&gt;"",1,0)+IF(H26&lt;&gt;"",1,0)+IF(I26&lt;&gt;"",1,0)+IF(J26&lt;&gt;"",1,0)</f>
        <v>1</v>
      </c>
      <c r="R26" s="81">
        <f>IF(F26&lt;&gt;"",0,IF(G26="",(P26/(O26*20)),0.02+(P26/(O26*20))))</f>
        <v>0.02</v>
      </c>
      <c r="S26" s="81">
        <f>IF(F26&lt;&gt;"",0,O26)</f>
        <v>0.5</v>
      </c>
      <c r="T26" s="81">
        <f>IF(K26&lt;&gt;"",1,0)</f>
        <v>0</v>
      </c>
      <c r="U26" s="81" t="b">
        <f>IF(F26="",OR(G26&lt;&gt;"",H26&lt;&gt;"",I26&lt;&gt;"",J26&lt;&gt;""),0)</f>
        <v>1</v>
      </c>
      <c r="V26" s="81">
        <f>IF(F26&lt;&gt;"",IF(G26&lt;&gt;"",1,0)+IF(H26&lt;&gt;"",1,0)+IF(I26&lt;&gt;"",1,0)+IF(J26&lt;&gt;"",1,0),0)</f>
        <v>0</v>
      </c>
      <c r="W26" s="91"/>
      <c r="X26" s="133">
        <f>X25*Y25</f>
        <v>0.15</v>
      </c>
      <c r="Y26" s="92"/>
      <c r="Z26" s="91"/>
      <c r="AA26" s="91"/>
      <c r="AB26" s="137"/>
    </row>
    <row r="27" spans="3:28" ht="36" customHeight="1" x14ac:dyDescent="0.3">
      <c r="C27" s="346" t="s">
        <v>139</v>
      </c>
      <c r="D27" s="347"/>
      <c r="E27" s="347"/>
      <c r="F27" s="347"/>
      <c r="G27" s="347"/>
      <c r="H27" s="347"/>
      <c r="I27" s="347"/>
      <c r="J27" s="347"/>
      <c r="K27" s="178">
        <v>0.1</v>
      </c>
      <c r="M27" s="152">
        <f>SUM(L28:L28)</f>
        <v>1</v>
      </c>
      <c r="N27" s="47"/>
      <c r="O27" s="92"/>
      <c r="P27" s="91"/>
      <c r="Q27" s="91"/>
      <c r="R27" s="91"/>
      <c r="S27" s="91"/>
      <c r="T27" s="91"/>
      <c r="U27" s="91"/>
      <c r="V27" s="91"/>
      <c r="W27" s="47"/>
    </row>
    <row r="28" spans="3:28" ht="200.15" customHeight="1" x14ac:dyDescent="0.3">
      <c r="C28" s="85" t="s">
        <v>75</v>
      </c>
      <c r="D28" s="6" t="s">
        <v>153</v>
      </c>
      <c r="E28" s="6" t="s">
        <v>154</v>
      </c>
      <c r="F28" s="214"/>
      <c r="G28" s="26"/>
      <c r="H28" s="26"/>
      <c r="I28" s="26"/>
      <c r="J28" s="26" t="s">
        <v>133</v>
      </c>
      <c r="K28" s="216" t="str">
        <f t="shared" si="16"/>
        <v/>
      </c>
      <c r="L28" s="86">
        <v>1</v>
      </c>
      <c r="O28" s="82">
        <f>L28</f>
        <v>1</v>
      </c>
      <c r="P28" s="81">
        <f>IF(J28&lt;&gt;"",1,IF(I28&lt;&gt;"",2/3,IF(H28&lt;&gt;"",1/3,0)))*O28*20</f>
        <v>20</v>
      </c>
      <c r="Q28" s="81">
        <f>IF(F28&lt;&gt;"",1,0)+IF(G28&lt;&gt;"",1,0)+IF(H28&lt;&gt;"",1,0)+IF(I28&lt;&gt;"",1,0)+IF(J28&lt;&gt;"",1,0)</f>
        <v>1</v>
      </c>
      <c r="R28" s="81">
        <f>IF(F28&lt;&gt;"",0,IF(G28="",(P28/(O28*20)),0.02+(P28/(O28*20))))</f>
        <v>1</v>
      </c>
      <c r="S28" s="81">
        <f>IF(F28&lt;&gt;"",0,O28)</f>
        <v>1</v>
      </c>
      <c r="T28" s="81">
        <f>IF(K28&lt;&gt;"",1,0)</f>
        <v>0</v>
      </c>
      <c r="U28" s="81" t="b">
        <f>IF(F28="",OR(G28&lt;&gt;"",H28&lt;&gt;"",I28&lt;&gt;"",J28&lt;&gt;""),0)</f>
        <v>1</v>
      </c>
      <c r="V28" s="81">
        <f>IF(F28&lt;&gt;"",IF(G28&lt;&gt;"",1,0)+IF(H28&lt;&gt;"",1,0)+IF(I28&lt;&gt;"",1,0)+IF(J28&lt;&gt;"",1,0),0)</f>
        <v>0</v>
      </c>
      <c r="W28" s="81" t="b">
        <f>OR(U28=FALSE)</f>
        <v>0</v>
      </c>
      <c r="X28" s="82">
        <f>Q28*S28</f>
        <v>1</v>
      </c>
      <c r="Y28" s="82">
        <f>K27</f>
        <v>0.1</v>
      </c>
      <c r="Z28" s="81">
        <f>SUM(R28:R28)</f>
        <v>1</v>
      </c>
      <c r="AA28" s="81">
        <f>IF(SUM(Q28:Q28)=0,0,1)</f>
        <v>1</v>
      </c>
      <c r="AB28" s="134">
        <f>IF(AA28=1,SUMPRODUCT(P28:P28,Q28:Q28)/SUMPRODUCT(O28:O28,Q28:Q28),0)</f>
        <v>20</v>
      </c>
    </row>
    <row r="29" spans="3:28" ht="36" customHeight="1" x14ac:dyDescent="0.3">
      <c r="C29" s="364" t="s">
        <v>140</v>
      </c>
      <c r="D29" s="364"/>
      <c r="E29" s="364"/>
      <c r="F29" s="364"/>
      <c r="G29" s="364"/>
      <c r="H29" s="364"/>
      <c r="I29" s="364"/>
      <c r="J29" s="346"/>
      <c r="K29" s="178">
        <v>0.05</v>
      </c>
      <c r="M29" s="152">
        <f>SUM(L30:L30)</f>
        <v>1</v>
      </c>
      <c r="O29" s="92"/>
      <c r="P29" s="157"/>
      <c r="Q29" s="157"/>
      <c r="R29" s="157"/>
      <c r="S29" s="157"/>
      <c r="T29" s="157"/>
      <c r="U29" s="157"/>
      <c r="V29" s="157"/>
      <c r="X29" s="152">
        <f>X28*Y28</f>
        <v>0.1</v>
      </c>
    </row>
    <row r="30" spans="3:28" ht="250" customHeight="1" x14ac:dyDescent="0.3">
      <c r="C30" s="85" t="s">
        <v>76</v>
      </c>
      <c r="D30" s="34" t="s">
        <v>155</v>
      </c>
      <c r="E30" s="34" t="s">
        <v>156</v>
      </c>
      <c r="F30" s="214"/>
      <c r="G30" s="35"/>
      <c r="H30" s="35"/>
      <c r="I30" s="35"/>
      <c r="J30" s="36"/>
      <c r="K30" s="217" t="str">
        <f t="shared" si="16"/>
        <v/>
      </c>
      <c r="L30" s="141">
        <v>1</v>
      </c>
      <c r="O30" s="82">
        <f>L30</f>
        <v>1</v>
      </c>
      <c r="P30" s="81">
        <f>IF(J30&lt;&gt;"",1,IF(I30&lt;&gt;"",2/3,IF(H30&lt;&gt;"",1/3,0)))*O30*20</f>
        <v>0</v>
      </c>
      <c r="Q30" s="81">
        <f>IF(F30&lt;&gt;"",1,0)+IF(G30&lt;&gt;"",1,0)+IF(H30&lt;&gt;"",1,0)+IF(I30&lt;&gt;"",1,0)+IF(J30&lt;&gt;"",1,0)</f>
        <v>0</v>
      </c>
      <c r="R30" s="81">
        <f>IF(F30&lt;&gt;"",0,IF(G30="",(P30/(O30*20)),0.02+(P30/(O30*20))))</f>
        <v>0</v>
      </c>
      <c r="S30" s="81">
        <f>IF(F30&lt;&gt;"",0,O30)</f>
        <v>1</v>
      </c>
      <c r="T30" s="81">
        <f>IF(K30&lt;&gt;"",1,0)</f>
        <v>0</v>
      </c>
      <c r="U30" s="81" t="b">
        <f>IF(F30="",OR(G30&lt;&gt;"",H30&lt;&gt;"",I30&lt;&gt;"",J30&lt;&gt;""),0)</f>
        <v>0</v>
      </c>
      <c r="V30" s="81">
        <f>IF(F30&lt;&gt;"",IF(G30&lt;&gt;"",1,0)+IF(H30&lt;&gt;"",1,0)+IF(I30&lt;&gt;"",1,0)+IF(J30&lt;&gt;"",1,0),0)</f>
        <v>0</v>
      </c>
      <c r="W30" s="81" t="b">
        <f>OR(U30=FALSE)</f>
        <v>1</v>
      </c>
      <c r="X30" s="82">
        <f>Q30*S30</f>
        <v>0</v>
      </c>
      <c r="Y30" s="82">
        <f>K29</f>
        <v>0.05</v>
      </c>
      <c r="Z30" s="81">
        <f>SUM(R30:R30)</f>
        <v>0</v>
      </c>
      <c r="AA30" s="81">
        <f>IF(SUM(Q30:Q30)=0,0,1)</f>
        <v>0</v>
      </c>
      <c r="AB30" s="134">
        <f>IF(AA30=1,SUMPRODUCT(P30:P30,Q30:Q30)/SUMPRODUCT(O30:O30,Q30:Q30),0)</f>
        <v>0</v>
      </c>
    </row>
    <row r="31" spans="3:28" ht="36" customHeight="1" x14ac:dyDescent="0.3">
      <c r="C31" s="364" t="s">
        <v>141</v>
      </c>
      <c r="D31" s="364"/>
      <c r="E31" s="364"/>
      <c r="F31" s="364"/>
      <c r="G31" s="364"/>
      <c r="H31" s="364"/>
      <c r="I31" s="364"/>
      <c r="J31" s="346"/>
      <c r="K31" s="178">
        <v>7.0000000000000007E-2</v>
      </c>
      <c r="L31" s="257"/>
      <c r="M31" s="152">
        <f>SUM(L32:L32)</f>
        <v>0.6</v>
      </c>
      <c r="O31" s="92"/>
      <c r="P31" s="91"/>
      <c r="Q31" s="91"/>
      <c r="R31" s="91"/>
      <c r="S31" s="91"/>
      <c r="T31" s="91"/>
      <c r="U31" s="91"/>
      <c r="V31" s="91"/>
      <c r="X31" s="152">
        <f>X30*Y30</f>
        <v>0</v>
      </c>
    </row>
    <row r="32" spans="3:28" ht="400" customHeight="1" x14ac:dyDescent="0.3">
      <c r="C32" s="85" t="s">
        <v>77</v>
      </c>
      <c r="D32" s="6" t="s">
        <v>157</v>
      </c>
      <c r="E32" s="6" t="s">
        <v>158</v>
      </c>
      <c r="F32" s="214"/>
      <c r="G32" s="27"/>
      <c r="H32" s="27"/>
      <c r="I32" s="27" t="s">
        <v>133</v>
      </c>
      <c r="J32" s="28"/>
      <c r="K32" s="216" t="str">
        <f t="shared" si="16"/>
        <v/>
      </c>
      <c r="L32" s="256">
        <v>0.6</v>
      </c>
      <c r="O32" s="82">
        <f>L32</f>
        <v>0.6</v>
      </c>
      <c r="P32" s="81">
        <f>IF(J32&lt;&gt;"",1,IF(I32&lt;&gt;"",2/3,IF(H32&lt;&gt;"",1/3,0)))*O32*20</f>
        <v>7.9999999999999991</v>
      </c>
      <c r="Q32" s="81">
        <f>IF(F32&lt;&gt;"",1,0)+IF(G32&lt;&gt;"",1,0)+IF(H32&lt;&gt;"",1,0)+IF(I32&lt;&gt;"",1,0)+IF(J32&lt;&gt;"",1,0)</f>
        <v>1</v>
      </c>
      <c r="R32" s="81">
        <f>IF(F32&lt;&gt;"",0,IF(G32="",(P32/(O32*20)),0.02+(P32/(O32*20))))</f>
        <v>0.66666666666666663</v>
      </c>
      <c r="S32" s="81">
        <f>IF(F32&lt;&gt;"",0,O32)</f>
        <v>0.6</v>
      </c>
      <c r="T32" s="81">
        <f>IF(K32&lt;&gt;"",1,0)</f>
        <v>0</v>
      </c>
      <c r="U32" s="81" t="b">
        <f>IF(F32="",OR(G32&lt;&gt;"",H32&lt;&gt;"",I32&lt;&gt;"",J32&lt;&gt;""),0)</f>
        <v>1</v>
      </c>
      <c r="V32" s="81">
        <f>IF(F32&lt;&gt;"",IF(G32&lt;&gt;"",1,0)+IF(H32&lt;&gt;"",1,0)+IF(I32&lt;&gt;"",1,0)+IF(J32&lt;&gt;"",1,0),0)</f>
        <v>0</v>
      </c>
      <c r="W32" s="81" t="b">
        <f>OR(U32=FALSE)</f>
        <v>0</v>
      </c>
      <c r="X32" s="82">
        <f>Q32*S32</f>
        <v>0.6</v>
      </c>
      <c r="Y32" s="82">
        <f>K31</f>
        <v>7.0000000000000007E-2</v>
      </c>
      <c r="Z32" s="81">
        <f>SUM(R32:R32)</f>
        <v>0.66666666666666663</v>
      </c>
      <c r="AA32" s="81">
        <f>IF(SUM(Q32:Q32)=0,0,1)</f>
        <v>1</v>
      </c>
      <c r="AB32" s="134">
        <f>IF(AA32=1,SUMPRODUCT(P32:P32,Q32:Q32)/SUMPRODUCT(O32:O32,Q32:Q32),0)</f>
        <v>13.333333333333332</v>
      </c>
    </row>
    <row r="33" spans="3:28" ht="36" customHeight="1" x14ac:dyDescent="0.3">
      <c r="C33" s="346" t="s">
        <v>142</v>
      </c>
      <c r="D33" s="347"/>
      <c r="E33" s="347"/>
      <c r="F33" s="347"/>
      <c r="G33" s="347"/>
      <c r="H33" s="347"/>
      <c r="I33" s="347"/>
      <c r="J33" s="347"/>
      <c r="K33" s="178">
        <v>0.05</v>
      </c>
      <c r="M33" s="152">
        <f>SUM(L34:L34)</f>
        <v>1</v>
      </c>
      <c r="O33" s="159"/>
      <c r="P33" s="157"/>
      <c r="Q33" s="157"/>
      <c r="R33" s="157"/>
      <c r="S33" s="157"/>
      <c r="T33" s="157"/>
      <c r="U33" s="157"/>
      <c r="V33" s="157"/>
      <c r="W33" s="160"/>
      <c r="X33" s="152">
        <f>X32*Y32</f>
        <v>4.2000000000000003E-2</v>
      </c>
    </row>
    <row r="34" spans="3:28" ht="380.15" customHeight="1" x14ac:dyDescent="0.3">
      <c r="C34" s="85" t="s">
        <v>161</v>
      </c>
      <c r="D34" s="161" t="s">
        <v>159</v>
      </c>
      <c r="E34" s="161" t="s">
        <v>160</v>
      </c>
      <c r="F34" s="214"/>
      <c r="G34" s="162"/>
      <c r="H34" s="162"/>
      <c r="I34" s="162"/>
      <c r="J34" s="163"/>
      <c r="K34" s="217" t="str">
        <f t="shared" si="16"/>
        <v/>
      </c>
      <c r="L34" s="141">
        <v>1</v>
      </c>
      <c r="O34" s="164">
        <f>L34</f>
        <v>1</v>
      </c>
      <c r="P34" s="165">
        <f>IF(J34&lt;&gt;"",1,IF(I34&lt;&gt;"",2/3,IF(H34&lt;&gt;"",1/3,0)))*O34*20</f>
        <v>0</v>
      </c>
      <c r="Q34" s="81">
        <f>IF(F34&lt;&gt;"",1,0)+IF(G34&lt;&gt;"",1,0)+IF(H34&lt;&gt;"",1,0)+IF(I34&lt;&gt;"",1,0)+IF(J34&lt;&gt;"",1,0)</f>
        <v>0</v>
      </c>
      <c r="R34" s="165">
        <f>IF(F34&lt;&gt;"",0,IF(G34="",(P34/(O34*20)),0.02+(P34/(O34*20))))</f>
        <v>0</v>
      </c>
      <c r="S34" s="165">
        <f>IF(F34&lt;&gt;"",0,O34)</f>
        <v>1</v>
      </c>
      <c r="T34" s="165">
        <f>IF(K34&lt;&gt;"",1,0)</f>
        <v>0</v>
      </c>
      <c r="U34" s="165" t="b">
        <f>IF(F34="",OR(G34&lt;&gt;"",H34&lt;&gt;"",I34&lt;&gt;"",J34&lt;&gt;""),0)</f>
        <v>0</v>
      </c>
      <c r="V34" s="165">
        <f>IF(F34&lt;&gt;"",IF(G34&lt;&gt;"",1,0)+IF(H34&lt;&gt;"",1,0)+IF(I34&lt;&gt;"",1,0)+IF(J34&lt;&gt;"",1,0),0)</f>
        <v>0</v>
      </c>
      <c r="W34" s="165" t="b">
        <f>OR(U34=FALSE)</f>
        <v>1</v>
      </c>
      <c r="X34" s="82">
        <f>Q34*S34</f>
        <v>0</v>
      </c>
      <c r="Y34" s="82">
        <f>K33</f>
        <v>0.05</v>
      </c>
      <c r="Z34" s="81">
        <f>SUM(R34:R34)</f>
        <v>0</v>
      </c>
      <c r="AA34" s="81">
        <f>IF(SUM(Q34:Q34)=0,0,1)</f>
        <v>0</v>
      </c>
      <c r="AB34" s="134">
        <f>IF(AA34=1,SUMPRODUCT(P34:P34,Q34:Q34)/SUMPRODUCT(O34:O34,Q34:Q34),0)</f>
        <v>0</v>
      </c>
    </row>
    <row r="35" spans="3:28" ht="38.25" customHeight="1" x14ac:dyDescent="0.3">
      <c r="C35" s="346" t="s">
        <v>162</v>
      </c>
      <c r="D35" s="347"/>
      <c r="E35" s="347"/>
      <c r="F35" s="347"/>
      <c r="G35" s="347"/>
      <c r="H35" s="347"/>
      <c r="I35" s="347"/>
      <c r="J35" s="347"/>
      <c r="K35" s="178">
        <v>0.3</v>
      </c>
      <c r="M35" s="152">
        <f>SUM(L36:L36)</f>
        <v>1</v>
      </c>
      <c r="O35" s="92"/>
      <c r="P35" s="91"/>
      <c r="Q35" s="91"/>
      <c r="R35" s="91"/>
      <c r="S35" s="91"/>
      <c r="T35" s="91"/>
      <c r="U35" s="91"/>
      <c r="V35" s="91"/>
      <c r="W35" s="91"/>
      <c r="X35" s="166">
        <f>X34*Y34</f>
        <v>0</v>
      </c>
      <c r="Y35" s="92"/>
      <c r="Z35" s="91"/>
      <c r="AA35" s="91"/>
      <c r="AB35" s="137"/>
    </row>
    <row r="36" spans="3:28" ht="380.15" customHeight="1" x14ac:dyDescent="0.3">
      <c r="C36" s="85" t="s">
        <v>92</v>
      </c>
      <c r="D36" s="6" t="s">
        <v>163</v>
      </c>
      <c r="E36" s="6" t="s">
        <v>164</v>
      </c>
      <c r="F36" s="214"/>
      <c r="G36" s="153"/>
      <c r="H36" s="153" t="s">
        <v>133</v>
      </c>
      <c r="I36" s="153"/>
      <c r="J36" s="153"/>
      <c r="K36" s="217" t="str">
        <f t="shared" ref="K36" si="17">IF(Q36&gt;1,"?",(IF(V36&gt;0,"?","")))</f>
        <v/>
      </c>
      <c r="L36" s="86">
        <v>1</v>
      </c>
      <c r="O36" s="82">
        <f>L36</f>
        <v>1</v>
      </c>
      <c r="P36" s="81">
        <f>IF(J36&lt;&gt;"",1,IF(I36&lt;&gt;"",2/3,IF(H36&lt;&gt;"",1/3,0)))*O36*20</f>
        <v>6.6666666666666661</v>
      </c>
      <c r="Q36" s="81">
        <f>IF(F36&lt;&gt;"",1,0)+IF(G36&lt;&gt;"",1,0)+IF(H36&lt;&gt;"",1,0)+IF(I36&lt;&gt;"",1,0)+IF(J36&lt;&gt;"",1,0)</f>
        <v>1</v>
      </c>
      <c r="R36" s="81">
        <f>IF(F36&lt;&gt;"",0,IF(G36="",(P36/(O36*20)),0.02+(P36/(O36*20))))</f>
        <v>0.33333333333333331</v>
      </c>
      <c r="S36" s="81">
        <f>IF(F36&lt;&gt;"",0,O36)</f>
        <v>1</v>
      </c>
      <c r="T36" s="81">
        <f>IF(K36&lt;&gt;"",1,0)</f>
        <v>0</v>
      </c>
      <c r="U36" s="81" t="b">
        <f>IF(F36="",OR(G36&lt;&gt;"",H36&lt;&gt;"",I36&lt;&gt;"",J36&lt;&gt;""),0)</f>
        <v>1</v>
      </c>
      <c r="V36" s="81">
        <f>IF(F36&lt;&gt;"",IF(G36&lt;&gt;"",1,0)+IF(H36&lt;&gt;"",1,0)+IF(I36&lt;&gt;"",1,0)+IF(J36&lt;&gt;"",1,0),0)</f>
        <v>0</v>
      </c>
      <c r="W36" s="81" t="b">
        <f>OR(U36=FALSE)</f>
        <v>0</v>
      </c>
      <c r="X36" s="82">
        <f>Q36*S36</f>
        <v>1</v>
      </c>
      <c r="Y36" s="82">
        <f>K35</f>
        <v>0.3</v>
      </c>
      <c r="Z36" s="81">
        <f>SUM(R36:R36)</f>
        <v>0.33333333333333331</v>
      </c>
      <c r="AA36" s="81">
        <f>IF(SUM(Q36:Q36)=0,0,1)</f>
        <v>1</v>
      </c>
      <c r="AB36" s="134">
        <f>IF(AA36=1,SUMPRODUCT(P36:P36,Q36:Q36)/SUMPRODUCT(O36:O36,Q36:Q36),0)</f>
        <v>6.6666666666666661</v>
      </c>
    </row>
    <row r="37" spans="3:28" ht="40.5" customHeight="1" x14ac:dyDescent="0.3">
      <c r="C37" s="346" t="s">
        <v>165</v>
      </c>
      <c r="D37" s="347"/>
      <c r="E37" s="347"/>
      <c r="F37" s="347"/>
      <c r="G37" s="347"/>
      <c r="H37" s="347"/>
      <c r="I37" s="347"/>
      <c r="J37" s="347"/>
      <c r="K37" s="180">
        <v>0.05</v>
      </c>
      <c r="M37" s="152">
        <f>SUM(L38:L38)</f>
        <v>1</v>
      </c>
      <c r="O37" s="92"/>
      <c r="P37" s="91"/>
      <c r="Q37" s="91"/>
      <c r="R37" s="91"/>
      <c r="S37" s="91"/>
      <c r="T37" s="91"/>
      <c r="U37" s="91"/>
      <c r="V37" s="91"/>
      <c r="W37" s="91"/>
      <c r="X37" s="151">
        <f>X36*Y36</f>
        <v>0.3</v>
      </c>
      <c r="Y37" s="92"/>
      <c r="Z37" s="91"/>
      <c r="AA37" s="91"/>
      <c r="AB37" s="137"/>
    </row>
    <row r="38" spans="3:28" ht="400" customHeight="1" x14ac:dyDescent="0.3">
      <c r="C38" s="85" t="s">
        <v>101</v>
      </c>
      <c r="D38" s="6" t="s">
        <v>166</v>
      </c>
      <c r="E38" s="6" t="s">
        <v>167</v>
      </c>
      <c r="F38" s="214"/>
      <c r="G38" s="153"/>
      <c r="H38" s="153"/>
      <c r="I38" s="153"/>
      <c r="J38" s="153"/>
      <c r="K38" s="217" t="str">
        <f t="shared" ref="K38:K40" si="18">IF(Q38&gt;1,"?",(IF(V38&gt;0,"?","")))</f>
        <v/>
      </c>
      <c r="L38" s="86">
        <v>1</v>
      </c>
      <c r="O38" s="82">
        <f>L38</f>
        <v>1</v>
      </c>
      <c r="P38" s="81">
        <f>IF(J38&lt;&gt;"",1,IF(I38&lt;&gt;"",2/3,IF(H38&lt;&gt;"",1/3,0)))*O38*20</f>
        <v>0</v>
      </c>
      <c r="Q38" s="81">
        <f>IF(F38&lt;&gt;"",1,0)+IF(G38&lt;&gt;"",1,0)+IF(H38&lt;&gt;"",1,0)+IF(I38&lt;&gt;"",1,0)+IF(J38&lt;&gt;"",1,0)</f>
        <v>0</v>
      </c>
      <c r="R38" s="81">
        <f>IF(F38&lt;&gt;"",0,IF(G38="",(P38/(O38*20)),0.02+(P38/(O38*20))))</f>
        <v>0</v>
      </c>
      <c r="S38" s="81">
        <f>IF(F38&lt;&gt;"",0,O38)</f>
        <v>1</v>
      </c>
      <c r="T38" s="81">
        <f>IF(K38&lt;&gt;"",1,0)</f>
        <v>0</v>
      </c>
      <c r="U38" s="81" t="b">
        <f>IF(F38="",OR(G38&lt;&gt;"",H38&lt;&gt;"",I38&lt;&gt;"",J38&lt;&gt;""),0)</f>
        <v>0</v>
      </c>
      <c r="V38" s="81">
        <f>IF(F38&lt;&gt;"",IF(G38&lt;&gt;"",1,0)+IF(H38&lt;&gt;"",1,0)+IF(I38&lt;&gt;"",1,0)+IF(J38&lt;&gt;"",1,0),0)</f>
        <v>0</v>
      </c>
      <c r="W38" s="81" t="b">
        <f>OR(U38=FALSE)</f>
        <v>1</v>
      </c>
      <c r="X38" s="82">
        <f>Q38*S38</f>
        <v>0</v>
      </c>
      <c r="Y38" s="82">
        <f>K37</f>
        <v>0.05</v>
      </c>
      <c r="Z38" s="81">
        <f>SUM(R38:R38)</f>
        <v>0</v>
      </c>
      <c r="AA38" s="81">
        <f>IF(SUM(Q38:Q40)=0,0,1)</f>
        <v>0</v>
      </c>
      <c r="AB38" s="134">
        <f>IF(AA38=1,SUMPRODUCT(P38:P40,Q38:Q40)/SUMPRODUCT(O38:O40,Q38:Q40),0)</f>
        <v>0</v>
      </c>
    </row>
    <row r="39" spans="3:28" ht="40.5" customHeight="1" x14ac:dyDescent="0.3">
      <c r="C39" s="346" t="s">
        <v>169</v>
      </c>
      <c r="D39" s="347"/>
      <c r="E39" s="347"/>
      <c r="F39" s="347"/>
      <c r="G39" s="347"/>
      <c r="H39" s="347"/>
      <c r="I39" s="347"/>
      <c r="J39" s="347"/>
      <c r="K39" s="180">
        <v>2.5000000000000001E-2</v>
      </c>
      <c r="M39" s="152">
        <f>SUM(L40:L40)</f>
        <v>1</v>
      </c>
      <c r="O39" s="82"/>
      <c r="P39" s="81"/>
      <c r="Q39" s="81"/>
      <c r="R39" s="81"/>
      <c r="S39" s="81"/>
      <c r="T39" s="81"/>
      <c r="U39" s="81"/>
      <c r="V39" s="81"/>
      <c r="W39" s="91"/>
      <c r="X39" s="151">
        <f>X38*Y38</f>
        <v>0</v>
      </c>
      <c r="Y39" s="92"/>
      <c r="Z39" s="91"/>
      <c r="AA39" s="91"/>
      <c r="AB39" s="137"/>
    </row>
    <row r="40" spans="3:28" ht="300" customHeight="1" x14ac:dyDescent="0.3">
      <c r="C40" s="85" t="s">
        <v>168</v>
      </c>
      <c r="D40" s="6" t="s">
        <v>170</v>
      </c>
      <c r="E40" s="6" t="s">
        <v>171</v>
      </c>
      <c r="F40" s="214"/>
      <c r="G40" s="153"/>
      <c r="H40" s="153"/>
      <c r="I40" s="153"/>
      <c r="J40" s="153"/>
      <c r="K40" s="217" t="str">
        <f t="shared" si="18"/>
        <v/>
      </c>
      <c r="L40" s="86">
        <v>1</v>
      </c>
      <c r="O40" s="82">
        <f t="shared" ref="O40" si="19">L40</f>
        <v>1</v>
      </c>
      <c r="P40" s="81">
        <f t="shared" ref="P40" si="20">IF(J40&lt;&gt;"",1,IF(I40&lt;&gt;"",2/3,IF(H40&lt;&gt;"",1/3,0)))*O40*20</f>
        <v>0</v>
      </c>
      <c r="Q40" s="81">
        <f>IF(F40&lt;&gt;"",1,0)+IF(G40&lt;&gt;"",1,0)+IF(H40&lt;&gt;"",1,0)+IF(I40&lt;&gt;"",1,0)+IF(J40&lt;&gt;"",1,0)</f>
        <v>0</v>
      </c>
      <c r="R40" s="81">
        <f>IF(F40&lt;&gt;"",0,IF(G40="",(P40/(O40*20)),0.02+(P40/(O40*20))))</f>
        <v>0</v>
      </c>
      <c r="S40" s="81">
        <f t="shared" ref="S40" si="21">IF(F40&lt;&gt;"",0,O40)</f>
        <v>1</v>
      </c>
      <c r="T40" s="81">
        <f t="shared" ref="T40" si="22">IF(K40&lt;&gt;"",1,0)</f>
        <v>0</v>
      </c>
      <c r="U40" s="81" t="b">
        <f t="shared" ref="U40" si="23">IF(F40="",OR(G40&lt;&gt;"",H40&lt;&gt;"",I40&lt;&gt;"",J40&lt;&gt;""),0)</f>
        <v>0</v>
      </c>
      <c r="V40" s="81">
        <f t="shared" ref="V40" si="24">IF(F40&lt;&gt;"",IF(G40&lt;&gt;"",1,0)+IF(H40&lt;&gt;"",1,0)+IF(I40&lt;&gt;"",1,0)+IF(J40&lt;&gt;"",1,0),0)</f>
        <v>0</v>
      </c>
      <c r="W40" s="81" t="b">
        <f>OR(U40=FALSE)</f>
        <v>1</v>
      </c>
      <c r="X40" s="82">
        <f>Q40*S40</f>
        <v>0</v>
      </c>
      <c r="Y40" s="82">
        <f>K39</f>
        <v>2.5000000000000001E-2</v>
      </c>
      <c r="Z40" s="81">
        <f>SUM(R40:R40)</f>
        <v>0</v>
      </c>
      <c r="AA40" s="81">
        <f>IF(SUM(Q40:Q42)=0,0,1)</f>
        <v>0</v>
      </c>
      <c r="AB40" s="134">
        <f>IF(AA40=1,SUMPRODUCT(P40:P42,Q40:Q42)/SUMPRODUCT(O40:O42,Q40:Q42),0)</f>
        <v>0</v>
      </c>
    </row>
    <row r="41" spans="3:28" ht="40.5" customHeight="1" x14ac:dyDescent="0.3">
      <c r="C41" s="346" t="s">
        <v>143</v>
      </c>
      <c r="D41" s="347"/>
      <c r="E41" s="347"/>
      <c r="F41" s="347"/>
      <c r="G41" s="347"/>
      <c r="H41" s="347"/>
      <c r="I41" s="347"/>
      <c r="J41" s="347"/>
      <c r="K41" s="180">
        <v>0.05</v>
      </c>
      <c r="M41" s="152">
        <f>SUM(L42,L43)</f>
        <v>1</v>
      </c>
      <c r="O41" s="92"/>
      <c r="P41" s="91"/>
      <c r="Q41" s="91"/>
      <c r="R41" s="91"/>
      <c r="S41" s="91"/>
      <c r="T41" s="91"/>
      <c r="U41" s="91"/>
      <c r="V41" s="91"/>
      <c r="W41" s="91"/>
      <c r="X41" s="151">
        <f>X40*Y40</f>
        <v>0</v>
      </c>
      <c r="Y41" s="92"/>
      <c r="Z41" s="91"/>
      <c r="AA41" s="91"/>
      <c r="AB41" s="137"/>
    </row>
    <row r="42" spans="3:28" ht="250" customHeight="1" x14ac:dyDescent="0.3">
      <c r="C42" s="85" t="s">
        <v>102</v>
      </c>
      <c r="D42" s="6" t="s">
        <v>173</v>
      </c>
      <c r="E42" s="34" t="s">
        <v>174</v>
      </c>
      <c r="F42" s="215"/>
      <c r="G42" s="181"/>
      <c r="H42" s="181"/>
      <c r="I42" s="181"/>
      <c r="J42" s="181"/>
      <c r="K42" s="217" t="str">
        <f t="shared" ref="K42:K43" si="25">IF(Q42&gt;1,"?",(IF(V42&gt;0,"?","")))</f>
        <v/>
      </c>
      <c r="L42" s="86">
        <v>0.5</v>
      </c>
      <c r="N42" s="167"/>
      <c r="O42" s="80">
        <f>L42</f>
        <v>0.5</v>
      </c>
      <c r="P42" s="81">
        <f>IF(J42&lt;&gt;"",1,IF(I42&lt;&gt;"",2/3,IF(H42&lt;&gt;"",1/3,0)))*O42*20</f>
        <v>0</v>
      </c>
      <c r="Q42" s="81">
        <f>IF(F42&lt;&gt;"",1,0)+IF(G42&lt;&gt;"",1,0)+IF(H42&lt;&gt;"",1,0)+IF(I42&lt;&gt;"",1,0)+IF(J42&lt;&gt;"",1,0)</f>
        <v>0</v>
      </c>
      <c r="R42" s="81">
        <f>IF(F42&lt;&gt;"",0,IF(G42="",(P42/(O42*20)),0.02+(P42/(O42*20))))</f>
        <v>0</v>
      </c>
      <c r="S42" s="81">
        <f>IF(F42&lt;&gt;"",0,O42)</f>
        <v>0.5</v>
      </c>
      <c r="T42" s="81">
        <f>IF(K42&lt;&gt;"",1,0)</f>
        <v>0</v>
      </c>
      <c r="U42" s="81" t="b">
        <f>IF(F42="",OR(G42&lt;&gt;"",H42&lt;&gt;"",I42&lt;&gt;"",J42&lt;&gt;""),0)</f>
        <v>0</v>
      </c>
      <c r="V42" s="81">
        <f>IF(F42&lt;&gt;"",IF(G42&lt;&gt;"",1,0)+IF(H42&lt;&gt;"",1,0)+IF(I42&lt;&gt;"",1,0)+IF(J42&lt;&gt;"",1,0),0)</f>
        <v>0</v>
      </c>
      <c r="W42" s="81" t="b">
        <f>OR(U42=FALSE)</f>
        <v>1</v>
      </c>
      <c r="X42" s="82">
        <f>Q42*S42+Q43*S43</f>
        <v>0</v>
      </c>
      <c r="Y42" s="82">
        <f>K39</f>
        <v>2.5000000000000001E-2</v>
      </c>
      <c r="Z42" s="81">
        <f>SUM(R42,R43)</f>
        <v>0</v>
      </c>
      <c r="AA42" s="81">
        <f>IF(SUM(Q42:Q43)=0,0,1)</f>
        <v>0</v>
      </c>
      <c r="AB42" s="134">
        <f>IF(AA42=1,SUMPRODUCT(P42:P43,Q42:Q43)/SUMPRODUCT(O42:O43,Q42:Q43),0)</f>
        <v>0</v>
      </c>
    </row>
    <row r="43" spans="3:28" ht="250" customHeight="1" x14ac:dyDescent="0.3">
      <c r="C43" s="85" t="s">
        <v>172</v>
      </c>
      <c r="D43" s="34" t="s">
        <v>175</v>
      </c>
      <c r="E43" s="34" t="s">
        <v>176</v>
      </c>
      <c r="F43" s="215"/>
      <c r="G43" s="181"/>
      <c r="H43" s="181"/>
      <c r="I43" s="181"/>
      <c r="J43" s="181"/>
      <c r="K43" s="217" t="str">
        <f t="shared" si="25"/>
        <v/>
      </c>
      <c r="L43" s="86">
        <v>0.5</v>
      </c>
      <c r="N43" s="167"/>
      <c r="O43" s="80">
        <f>L43</f>
        <v>0.5</v>
      </c>
      <c r="P43" s="81">
        <f>IF(J43&lt;&gt;"",1,IF(I43&lt;&gt;"",2/3,IF(H43&lt;&gt;"",1/3,0)))*O43*20</f>
        <v>0</v>
      </c>
      <c r="Q43" s="81">
        <f>IF(F43&lt;&gt;"",1,0)+IF(G43&lt;&gt;"",1,0)+IF(H43&lt;&gt;"",1,0)+IF(I43&lt;&gt;"",1,0)+IF(J43&lt;&gt;"",1,0)</f>
        <v>0</v>
      </c>
      <c r="R43" s="81">
        <f>IF(F43&lt;&gt;"",0,IF(G43="",(P43/(O43*20)),0.02+(P43/(O43*20))))</f>
        <v>0</v>
      </c>
      <c r="S43" s="81">
        <f>IF(F43&lt;&gt;"",0,O43)</f>
        <v>0.5</v>
      </c>
      <c r="T43" s="81">
        <f>IF(K43&lt;&gt;"",1,0)</f>
        <v>0</v>
      </c>
      <c r="U43" s="81" t="b">
        <f>IF(F43="",OR(G43&lt;&gt;"",H43&lt;&gt;"",I43&lt;&gt;"",J43&lt;&gt;""),0)</f>
        <v>0</v>
      </c>
      <c r="V43" s="81">
        <f>IF(F43&lt;&gt;"",IF(G43&lt;&gt;"",1,0)+IF(H43&lt;&gt;"",1,0)+IF(I43&lt;&gt;"",1,0)+IF(J43&lt;&gt;"",1,0),0)</f>
        <v>0</v>
      </c>
      <c r="W43" s="91"/>
      <c r="X43" s="92">
        <f>X42*Y42</f>
        <v>0</v>
      </c>
      <c r="Y43" s="92"/>
      <c r="Z43" s="91"/>
      <c r="AA43" s="91"/>
      <c r="AB43" s="137"/>
    </row>
    <row r="44" spans="3:28" ht="40.5" customHeight="1" x14ac:dyDescent="0.3">
      <c r="C44" s="346" t="s">
        <v>144</v>
      </c>
      <c r="D44" s="347"/>
      <c r="E44" s="347"/>
      <c r="F44" s="347"/>
      <c r="G44" s="347"/>
      <c r="H44" s="347"/>
      <c r="I44" s="347"/>
      <c r="J44" s="347"/>
      <c r="K44" s="180">
        <v>0.05</v>
      </c>
      <c r="M44" s="152">
        <f>SUM(L45,L46)</f>
        <v>1</v>
      </c>
      <c r="O44" s="92"/>
      <c r="P44" s="91"/>
      <c r="Q44" s="91"/>
      <c r="R44" s="91"/>
      <c r="S44" s="91"/>
      <c r="T44" s="91"/>
      <c r="U44" s="91"/>
      <c r="V44" s="91"/>
      <c r="W44" s="91"/>
      <c r="X44" s="151"/>
      <c r="Y44" s="92"/>
      <c r="Z44" s="91"/>
      <c r="AA44" s="91"/>
      <c r="AB44" s="137"/>
    </row>
    <row r="45" spans="3:28" ht="40" customHeight="1" x14ac:dyDescent="0.3">
      <c r="C45" s="85" t="s">
        <v>178</v>
      </c>
      <c r="D45" s="34" t="s">
        <v>177</v>
      </c>
      <c r="E45" s="34" t="s">
        <v>179</v>
      </c>
      <c r="F45" s="215"/>
      <c r="G45" s="181"/>
      <c r="H45" s="181"/>
      <c r="I45" s="181"/>
      <c r="J45" s="181"/>
      <c r="K45" s="217" t="str">
        <f t="shared" ref="K45:K46" si="26">IF(Q45&gt;1,"?",(IF(V45&gt;0,"?","")))</f>
        <v/>
      </c>
      <c r="L45" s="86">
        <v>0.5</v>
      </c>
      <c r="N45" s="167"/>
      <c r="O45" s="80">
        <f>L45</f>
        <v>0.5</v>
      </c>
      <c r="P45" s="81">
        <f>IF(J45&lt;&gt;"",1,IF(I45&lt;&gt;"",2/3,IF(H45&lt;&gt;"",1/3,0)))*O45*20</f>
        <v>0</v>
      </c>
      <c r="Q45" s="81">
        <f>IF(F45&lt;&gt;"",1,0)+IF(G45&lt;&gt;"",1,0)+IF(H45&lt;&gt;"",1,0)+IF(I45&lt;&gt;"",1,0)+IF(J45&lt;&gt;"",1,0)</f>
        <v>0</v>
      </c>
      <c r="R45" s="81">
        <f>IF(F45&lt;&gt;"",0,IF(G45="",(P45/(O45*20)),0.02+(P45/(O45*20))))</f>
        <v>0</v>
      </c>
      <c r="S45" s="81">
        <f>IF(F45&lt;&gt;"",0,O45)</f>
        <v>0.5</v>
      </c>
      <c r="T45" s="81">
        <f>IF(K45&lt;&gt;"",1,0)</f>
        <v>0</v>
      </c>
      <c r="U45" s="81" t="b">
        <f>IF(F45="",OR(G45&lt;&gt;"",H45&lt;&gt;"",I45&lt;&gt;"",J45&lt;&gt;""),0)</f>
        <v>0</v>
      </c>
      <c r="V45" s="81">
        <f>IF(F45&lt;&gt;"",IF(G45&lt;&gt;"",1,0)+IF(H45&lt;&gt;"",1,0)+IF(I45&lt;&gt;"",1,0)+IF(J45&lt;&gt;"",1,0),0)</f>
        <v>0</v>
      </c>
      <c r="W45" s="81" t="b">
        <f>OR(U45=FALSE)</f>
        <v>1</v>
      </c>
      <c r="X45" s="82">
        <f>Q45*S45+Q46*S46</f>
        <v>0</v>
      </c>
      <c r="Y45" s="82">
        <f>K44</f>
        <v>0.05</v>
      </c>
      <c r="Z45" s="81">
        <f>SUM(R45,R46)</f>
        <v>0</v>
      </c>
      <c r="AA45" s="81">
        <f>IF(SUM(Q45:Q46)=0,0,1)</f>
        <v>0</v>
      </c>
      <c r="AB45" s="134">
        <f>IF(AA45=1,SUMPRODUCT(P45:P46,Q45:Q46)/SUMPRODUCT(O45:O46,Q45:Q46),0)</f>
        <v>0</v>
      </c>
    </row>
    <row r="46" spans="3:28" ht="70" customHeight="1" x14ac:dyDescent="0.3">
      <c r="C46" s="85" t="s">
        <v>79</v>
      </c>
      <c r="D46" s="34" t="s">
        <v>180</v>
      </c>
      <c r="E46" s="34" t="s">
        <v>181</v>
      </c>
      <c r="F46" s="215"/>
      <c r="G46" s="181"/>
      <c r="H46" s="181"/>
      <c r="I46" s="181"/>
      <c r="J46" s="181"/>
      <c r="K46" s="217" t="str">
        <f t="shared" si="26"/>
        <v/>
      </c>
      <c r="L46" s="86">
        <v>0.5</v>
      </c>
      <c r="N46" s="167"/>
      <c r="O46" s="80">
        <f>L46</f>
        <v>0.5</v>
      </c>
      <c r="P46" s="81">
        <f>IF(J46&lt;&gt;"",1,IF(I46&lt;&gt;"",2/3,IF(H46&lt;&gt;"",1/3,0)))*O46*20</f>
        <v>0</v>
      </c>
      <c r="Q46" s="81">
        <f>IF(F46&lt;&gt;"",1,0)+IF(G46&lt;&gt;"",1,0)+IF(H46&lt;&gt;"",1,0)+IF(I46&lt;&gt;"",1,0)+IF(J46&lt;&gt;"",1,0)</f>
        <v>0</v>
      </c>
      <c r="R46" s="81">
        <f>IF(F46&lt;&gt;"",0,IF(G46="",(P46/(O46*20)),0.02+(P46/(O46*20))))</f>
        <v>0</v>
      </c>
      <c r="S46" s="81">
        <f>IF(F46&lt;&gt;"",0,O46)</f>
        <v>0.5</v>
      </c>
      <c r="T46" s="81">
        <f>IF(K46&lt;&gt;"",1,0)</f>
        <v>0</v>
      </c>
      <c r="U46" s="81" t="b">
        <f>IF(F46="",OR(G46&lt;&gt;"",H46&lt;&gt;"",I46&lt;&gt;"",J46&lt;&gt;""),0)</f>
        <v>0</v>
      </c>
      <c r="V46" s="81">
        <f>IF(F46&lt;&gt;"",IF(G46&lt;&gt;"",1,0)+IF(H46&lt;&gt;"",1,0)+IF(I46&lt;&gt;"",1,0)+IF(J46&lt;&gt;"",1,0),0)</f>
        <v>0</v>
      </c>
      <c r="W46" s="81"/>
      <c r="X46" s="82"/>
      <c r="Y46" s="82"/>
      <c r="Z46" s="81"/>
      <c r="AA46" s="81"/>
      <c r="AB46" s="134"/>
    </row>
    <row r="47" spans="3:28" ht="36.75" customHeight="1" thickBot="1" x14ac:dyDescent="0.35">
      <c r="C47" s="348" t="s">
        <v>29</v>
      </c>
      <c r="D47" s="348"/>
      <c r="E47" s="349"/>
      <c r="F47" s="348"/>
      <c r="G47" s="348"/>
      <c r="H47" s="348"/>
      <c r="I47" s="348"/>
      <c r="J47" s="348"/>
      <c r="K47" s="348"/>
      <c r="L47" s="47"/>
      <c r="N47" s="47"/>
      <c r="X47" s="133">
        <f>X45*Y45</f>
        <v>0</v>
      </c>
    </row>
    <row r="48" spans="3:28" ht="53.15" customHeight="1" thickBot="1" x14ac:dyDescent="0.35">
      <c r="C48" s="98"/>
      <c r="D48" s="98"/>
      <c r="E48" s="237" t="s">
        <v>8</v>
      </c>
      <c r="F48" s="98"/>
      <c r="G48" s="350">
        <f>X48</f>
        <v>0.67699999999999994</v>
      </c>
      <c r="H48" s="350"/>
      <c r="I48" s="350"/>
      <c r="J48" s="350"/>
      <c r="L48" s="99">
        <f>SUM(K15+K19+K24+ K27+K29+K31+K33+K35+K37+K39+K41+K44)</f>
        <v>0.99500000000000022</v>
      </c>
      <c r="Q48" s="168">
        <f>(AA16+AA20+AA25+AA28+AA30+AA32+AA34+AA36+AA38+AA45)</f>
        <v>6</v>
      </c>
      <c r="R48" s="42">
        <f>SUM(Q16:Q46)</f>
        <v>11</v>
      </c>
      <c r="T48" s="169">
        <f>SUM(T15:U46)</f>
        <v>0</v>
      </c>
      <c r="W48" s="170" t="b">
        <f>OR(W16=TRUE,W20=TRUE,W25=TRUE,W28=TRUE,W30=TRUE,W32=TRUE,W34=TRUE,W36=TRUE,W38=TRUE,W46=TRUE)</f>
        <v>1</v>
      </c>
      <c r="X48" s="171">
        <f>X17+X21+X26+X29+X31+X33+X35+X37+X39+X41+X43+X47</f>
        <v>0.67699999999999994</v>
      </c>
      <c r="Y48" s="172" t="s">
        <v>49</v>
      </c>
    </row>
    <row r="49" spans="2:11" ht="16.5" customHeight="1" thickBot="1" x14ac:dyDescent="0.35">
      <c r="C49" s="98"/>
      <c r="D49" s="98"/>
      <c r="F49" s="98"/>
    </row>
    <row r="50" spans="2:11" ht="53.15" customHeight="1" thickBot="1" x14ac:dyDescent="0.35">
      <c r="C50" s="98"/>
      <c r="D50" s="98"/>
      <c r="E50" s="237" t="s">
        <v>9</v>
      </c>
      <c r="F50" s="98"/>
      <c r="G50" s="293">
        <f>IF(X48&lt;50%,"!",IF(R48&gt;28,"!",IF(T48&lt;&gt;0,"",(IF(Q48&lt;&gt;0,(AB16*Y16+AB20*Y20+AB25*Y25+AB28*Y28+AB30*Y30+AB32*Y32+AB34*Y34+AB36*Y36+AB38*Y38+AB40*Y40+AB42*Y42+AB45*Y45)/(AA16*Y16+AA20*Y20+AA25*Y25+AA28*Y28+AA30*Y30+AA32*Y32+AA34*Y34+AA36*Y36+AA38*Y38+AA40*Y40+AA42*Y42+AA45*Y45),0)))))</f>
        <v>7.7777777777777777</v>
      </c>
      <c r="H50" s="294"/>
      <c r="I50" s="351" t="s">
        <v>81</v>
      </c>
      <c r="J50" s="352"/>
    </row>
    <row r="51" spans="2:11" ht="18" customHeight="1" thickBot="1" x14ac:dyDescent="0.35">
      <c r="C51" s="98"/>
      <c r="D51" s="98"/>
      <c r="E51" s="173"/>
      <c r="F51" s="98"/>
      <c r="G51" s="174"/>
      <c r="H51" s="174"/>
      <c r="I51" s="175"/>
      <c r="J51" s="175"/>
    </row>
    <row r="52" spans="2:11" ht="53.15" customHeight="1" thickBot="1" x14ac:dyDescent="0.35">
      <c r="C52" s="98"/>
      <c r="D52" s="98"/>
      <c r="E52" s="237" t="s">
        <v>52</v>
      </c>
      <c r="F52" s="98"/>
      <c r="G52" s="353"/>
      <c r="H52" s="354"/>
      <c r="I52" s="355" t="s">
        <v>12</v>
      </c>
      <c r="J52" s="356"/>
    </row>
    <row r="53" spans="2:11" ht="21.75" customHeight="1" x14ac:dyDescent="0.3">
      <c r="C53" s="98"/>
      <c r="D53" s="98"/>
      <c r="E53" s="173"/>
      <c r="F53" s="98"/>
      <c r="G53" s="246"/>
      <c r="H53" s="246"/>
      <c r="I53" s="247"/>
      <c r="J53" s="247"/>
    </row>
    <row r="54" spans="2:11" ht="21" customHeight="1" x14ac:dyDescent="0.3">
      <c r="C54" s="98"/>
      <c r="D54" s="98"/>
      <c r="E54" s="114"/>
      <c r="F54" s="176"/>
      <c r="G54" s="177"/>
      <c r="H54" s="177"/>
      <c r="I54" s="118"/>
      <c r="J54" s="118"/>
      <c r="K54" s="47"/>
    </row>
    <row r="55" spans="2:11" ht="39" customHeight="1" x14ac:dyDescent="0.3">
      <c r="C55" s="322" t="s">
        <v>51</v>
      </c>
      <c r="D55" s="344"/>
      <c r="E55" s="344"/>
      <c r="F55" s="344"/>
      <c r="G55" s="344"/>
      <c r="H55" s="344"/>
      <c r="I55" s="344"/>
      <c r="J55" s="345"/>
    </row>
    <row r="56" spans="2:11" ht="20.149999999999999" customHeight="1" x14ac:dyDescent="0.3">
      <c r="B56" s="47"/>
      <c r="C56" s="338" t="s">
        <v>13</v>
      </c>
      <c r="D56" s="339"/>
      <c r="E56" s="339"/>
      <c r="F56" s="339"/>
      <c r="G56" s="339"/>
      <c r="H56" s="339"/>
      <c r="I56" s="339"/>
      <c r="J56" s="328"/>
      <c r="K56" s="47"/>
    </row>
    <row r="57" spans="2:11" ht="60" customHeight="1" thickBot="1" x14ac:dyDescent="0.35">
      <c r="C57" s="312"/>
      <c r="D57" s="313"/>
      <c r="E57" s="313"/>
      <c r="F57" s="313"/>
      <c r="G57" s="313"/>
      <c r="H57" s="313"/>
      <c r="I57" s="313"/>
      <c r="J57" s="314"/>
    </row>
    <row r="58" spans="2:11" ht="14.5" thickBot="1" x14ac:dyDescent="0.35">
      <c r="C58" s="121"/>
      <c r="D58" s="121"/>
      <c r="E58" s="121"/>
      <c r="F58" s="122"/>
      <c r="G58" s="121"/>
      <c r="H58" s="121"/>
      <c r="I58" s="121"/>
      <c r="J58" s="121"/>
    </row>
    <row r="59" spans="2:11" ht="30" customHeight="1" thickBot="1" x14ac:dyDescent="0.35">
      <c r="C59" s="340" t="s">
        <v>14</v>
      </c>
      <c r="D59" s="341"/>
      <c r="E59" s="123" t="s">
        <v>15</v>
      </c>
      <c r="F59" s="124"/>
      <c r="G59" s="319" t="s">
        <v>16</v>
      </c>
      <c r="H59" s="320"/>
      <c r="I59" s="320"/>
      <c r="J59" s="321"/>
    </row>
    <row r="60" spans="2:11" ht="30" customHeight="1" thickBot="1" x14ac:dyDescent="0.35">
      <c r="C60" s="342"/>
      <c r="D60" s="343"/>
      <c r="E60" s="2"/>
      <c r="F60" s="125"/>
      <c r="G60" s="325"/>
      <c r="H60" s="326"/>
      <c r="I60" s="326"/>
      <c r="J60" s="327"/>
    </row>
    <row r="61" spans="2:11" ht="30" customHeight="1" x14ac:dyDescent="0.3">
      <c r="C61" s="335"/>
      <c r="D61" s="336"/>
      <c r="E61" s="3"/>
      <c r="F61" s="125"/>
      <c r="G61" s="317"/>
      <c r="H61" s="318"/>
      <c r="I61" s="318"/>
      <c r="J61" s="318"/>
    </row>
    <row r="62" spans="2:11" ht="30" customHeight="1" x14ac:dyDescent="0.3">
      <c r="C62" s="273"/>
      <c r="D62" s="337"/>
      <c r="E62" s="4"/>
      <c r="F62" s="126"/>
      <c r="G62" s="126"/>
      <c r="H62" s="126"/>
      <c r="I62" s="126"/>
      <c r="J62" s="126"/>
    </row>
    <row r="63" spans="2:11" ht="30" customHeight="1" x14ac:dyDescent="0.3">
      <c r="C63" s="273"/>
      <c r="D63" s="337"/>
      <c r="E63" s="4"/>
      <c r="F63" s="126"/>
      <c r="G63" s="126"/>
      <c r="H63" s="126"/>
      <c r="I63" s="126"/>
      <c r="J63" s="126"/>
    </row>
  </sheetData>
  <mergeCells count="40">
    <mergeCell ref="B8:C8"/>
    <mergeCell ref="B3:D3"/>
    <mergeCell ref="B4:C4"/>
    <mergeCell ref="B5:C5"/>
    <mergeCell ref="B6:C6"/>
    <mergeCell ref="B7:C7"/>
    <mergeCell ref="C33:J33"/>
    <mergeCell ref="B9:C9"/>
    <mergeCell ref="B10:C10"/>
    <mergeCell ref="C12:D12"/>
    <mergeCell ref="F12:J12"/>
    <mergeCell ref="C13:D14"/>
    <mergeCell ref="E13:E14"/>
    <mergeCell ref="C15:J15"/>
    <mergeCell ref="C24:J24"/>
    <mergeCell ref="C27:J27"/>
    <mergeCell ref="C29:J29"/>
    <mergeCell ref="C31:J31"/>
    <mergeCell ref="C55:J55"/>
    <mergeCell ref="C35:J35"/>
    <mergeCell ref="C37:J37"/>
    <mergeCell ref="C39:J39"/>
    <mergeCell ref="C41:J41"/>
    <mergeCell ref="C44:J44"/>
    <mergeCell ref="C47:K47"/>
    <mergeCell ref="G48:J48"/>
    <mergeCell ref="G50:H50"/>
    <mergeCell ref="I50:J50"/>
    <mergeCell ref="G52:H52"/>
    <mergeCell ref="I52:J52"/>
    <mergeCell ref="C61:D61"/>
    <mergeCell ref="G61:J61"/>
    <mergeCell ref="C62:D62"/>
    <mergeCell ref="C63:D63"/>
    <mergeCell ref="C56:J56"/>
    <mergeCell ref="C57:J57"/>
    <mergeCell ref="C59:D59"/>
    <mergeCell ref="G59:J59"/>
    <mergeCell ref="C60:D60"/>
    <mergeCell ref="G60:J60"/>
  </mergeCells>
  <conditionalFormatting sqref="G48:J48">
    <cfRule type="cellIs" dxfId="118" priority="51" operator="greaterThan">
      <formula>0.5</formula>
    </cfRule>
    <cfRule type="cellIs" dxfId="117" priority="52" operator="lessThan">
      <formula>0.5</formula>
    </cfRule>
    <cfRule type="cellIs" dxfId="116" priority="53" operator="greaterThan">
      <formula>0.5</formula>
    </cfRule>
  </conditionalFormatting>
  <conditionalFormatting sqref="K16:K18">
    <cfRule type="containsText" dxfId="115" priority="50" operator="containsText" text="?">
      <formula>NOT(ISERROR(SEARCH("?",K16)))</formula>
    </cfRule>
  </conditionalFormatting>
  <conditionalFormatting sqref="K20:K23">
    <cfRule type="containsText" dxfId="114" priority="49" operator="containsText" text="?">
      <formula>NOT(ISERROR(SEARCH("?",K20)))</formula>
    </cfRule>
  </conditionalFormatting>
  <conditionalFormatting sqref="K25:K26 K34">
    <cfRule type="containsText" dxfId="113" priority="48" operator="containsText" text="?">
      <formula>NOT(ISERROR(SEARCH("?",K25)))</formula>
    </cfRule>
  </conditionalFormatting>
  <conditionalFormatting sqref="K28">
    <cfRule type="containsText" dxfId="112" priority="47" operator="containsText" text="?">
      <formula>NOT(ISERROR(SEARCH("?",K28)))</formula>
    </cfRule>
  </conditionalFormatting>
  <conditionalFormatting sqref="K30">
    <cfRule type="containsText" dxfId="111" priority="46" operator="containsText" text="?">
      <formula>NOT(ISERROR(SEARCH("?",K30)))</formula>
    </cfRule>
  </conditionalFormatting>
  <conditionalFormatting sqref="K32">
    <cfRule type="containsText" dxfId="110" priority="45" operator="containsText" text="?">
      <formula>NOT(ISERROR(SEARCH("?",K32)))</formula>
    </cfRule>
  </conditionalFormatting>
  <conditionalFormatting sqref="G50:H50">
    <cfRule type="containsText" dxfId="109" priority="43" operator="containsText" text="!">
      <formula>NOT(ISERROR(SEARCH("!",G50)))</formula>
    </cfRule>
    <cfRule type="containsText" dxfId="108" priority="44" operator="containsText" text="!">
      <formula>NOT(ISERROR(SEARCH("!",G50)))</formula>
    </cfRule>
  </conditionalFormatting>
  <conditionalFormatting sqref="H25:H26">
    <cfRule type="containsText" dxfId="107" priority="42" operator="containsText" text="!">
      <formula>NOT(ISERROR(SEARCH("!",H25)))</formula>
    </cfRule>
  </conditionalFormatting>
  <conditionalFormatting sqref="G52:H52">
    <cfRule type="containsText" dxfId="106" priority="41" operator="containsText" text="!">
      <formula>NOT(ISERROR(SEARCH("!",G52)))</formula>
    </cfRule>
  </conditionalFormatting>
  <conditionalFormatting sqref="F16">
    <cfRule type="containsText" dxfId="105" priority="39" operator="containsText" text="Non">
      <formula>NOT(ISERROR(SEARCH("Non",F16)))</formula>
    </cfRule>
    <cfRule type="colorScale" priority="40">
      <colorScale>
        <cfvo type="min"/>
        <cfvo type="percentile" val="50"/>
        <cfvo type="max"/>
        <color rgb="FFF8696B"/>
        <color rgb="FFFFEB84"/>
        <color rgb="FF63BE7B"/>
      </colorScale>
    </cfRule>
  </conditionalFormatting>
  <conditionalFormatting sqref="F16 F40">
    <cfRule type="containsText" dxfId="104" priority="38" operator="containsText" text="Non">
      <formula>NOT(ISERROR(SEARCH("Non",F16)))</formula>
    </cfRule>
  </conditionalFormatting>
  <conditionalFormatting sqref="F13">
    <cfRule type="containsText" dxfId="103" priority="36" operator="containsText" text="Non">
      <formula>NOT(ISERROR(SEARCH("Non",F13)))</formula>
    </cfRule>
    <cfRule type="colorScale" priority="37">
      <colorScale>
        <cfvo type="min"/>
        <cfvo type="percentile" val="50"/>
        <cfvo type="max"/>
        <color rgb="FFF8696B"/>
        <color rgb="FFFFEB84"/>
        <color rgb="FF63BE7B"/>
      </colorScale>
    </cfRule>
  </conditionalFormatting>
  <conditionalFormatting sqref="F13">
    <cfRule type="containsText" dxfId="102" priority="35" operator="containsText" text="Non">
      <formula>NOT(ISERROR(SEARCH("Non",F13)))</formula>
    </cfRule>
  </conditionalFormatting>
  <conditionalFormatting sqref="F17:F18">
    <cfRule type="containsText" dxfId="101" priority="33" operator="containsText" text="Non">
      <formula>NOT(ISERROR(SEARCH("Non",F17)))</formula>
    </cfRule>
    <cfRule type="colorScale" priority="34">
      <colorScale>
        <cfvo type="min"/>
        <cfvo type="percentile" val="50"/>
        <cfvo type="max"/>
        <color rgb="FFF8696B"/>
        <color rgb="FFFFEB84"/>
        <color rgb="FF63BE7B"/>
      </colorScale>
    </cfRule>
  </conditionalFormatting>
  <conditionalFormatting sqref="F17:F18">
    <cfRule type="containsText" dxfId="100" priority="32" operator="containsText" text="Non">
      <formula>NOT(ISERROR(SEARCH("Non",F17)))</formula>
    </cfRule>
  </conditionalFormatting>
  <conditionalFormatting sqref="F20:F23">
    <cfRule type="containsText" dxfId="99" priority="30" operator="containsText" text="Non">
      <formula>NOT(ISERROR(SEARCH("Non",F20)))</formula>
    </cfRule>
    <cfRule type="colorScale" priority="31">
      <colorScale>
        <cfvo type="min"/>
        <cfvo type="percentile" val="50"/>
        <cfvo type="max"/>
        <color rgb="FFF8696B"/>
        <color rgb="FFFFEB84"/>
        <color rgb="FF63BE7B"/>
      </colorScale>
    </cfRule>
  </conditionalFormatting>
  <conditionalFormatting sqref="F20:F23">
    <cfRule type="containsText" dxfId="98" priority="29" operator="containsText" text="Non">
      <formula>NOT(ISERROR(SEARCH("Non",F20)))</formula>
    </cfRule>
  </conditionalFormatting>
  <conditionalFormatting sqref="F25:F26">
    <cfRule type="containsText" dxfId="97" priority="27" operator="containsText" text="Non">
      <formula>NOT(ISERROR(SEARCH("Non",F25)))</formula>
    </cfRule>
    <cfRule type="colorScale" priority="28">
      <colorScale>
        <cfvo type="min"/>
        <cfvo type="percentile" val="50"/>
        <cfvo type="max"/>
        <color rgb="FFF8696B"/>
        <color rgb="FFFFEB84"/>
        <color rgb="FF63BE7B"/>
      </colorScale>
    </cfRule>
  </conditionalFormatting>
  <conditionalFormatting sqref="F25:F26">
    <cfRule type="containsText" dxfId="96" priority="26" operator="containsText" text="Non">
      <formula>NOT(ISERROR(SEARCH("Non",F25)))</formula>
    </cfRule>
  </conditionalFormatting>
  <conditionalFormatting sqref="F28">
    <cfRule type="containsText" dxfId="95" priority="25" operator="containsText" text="Non">
      <formula>NOT(ISERROR(SEARCH("Non",F28)))</formula>
    </cfRule>
  </conditionalFormatting>
  <conditionalFormatting sqref="F30">
    <cfRule type="containsText" dxfId="94" priority="24" operator="containsText" text="Non">
      <formula>NOT(ISERROR(SEARCH("Non",F30)))</formula>
    </cfRule>
  </conditionalFormatting>
  <conditionalFormatting sqref="F32">
    <cfRule type="containsText" dxfId="93" priority="23" operator="containsText" text="Non">
      <formula>NOT(ISERROR(SEARCH("Non",F32)))</formula>
    </cfRule>
  </conditionalFormatting>
  <conditionalFormatting sqref="F34">
    <cfRule type="containsText" dxfId="92" priority="22" operator="containsText" text="Non">
      <formula>NOT(ISERROR(SEARCH("Non",F34)))</formula>
    </cfRule>
  </conditionalFormatting>
  <conditionalFormatting sqref="F36">
    <cfRule type="containsText" dxfId="91" priority="21" operator="containsText" text="Non">
      <formula>NOT(ISERROR(SEARCH("Non",F36)))</formula>
    </cfRule>
  </conditionalFormatting>
  <conditionalFormatting sqref="F38">
    <cfRule type="containsText" dxfId="90" priority="20" operator="containsText" text="Non">
      <formula>NOT(ISERROR(SEARCH("Non",F38)))</formula>
    </cfRule>
  </conditionalFormatting>
  <conditionalFormatting sqref="F46">
    <cfRule type="containsText" dxfId="89" priority="18" operator="containsText" text="Non">
      <formula>NOT(ISERROR(SEARCH("Non",F46)))</formula>
    </cfRule>
    <cfRule type="colorScale" priority="19">
      <colorScale>
        <cfvo type="min"/>
        <cfvo type="percentile" val="50"/>
        <cfvo type="max"/>
        <color rgb="FFF8696B"/>
        <color rgb="FFFFEB84"/>
        <color rgb="FF63BE7B"/>
      </colorScale>
    </cfRule>
  </conditionalFormatting>
  <conditionalFormatting sqref="F46">
    <cfRule type="containsText" dxfId="88" priority="17" operator="containsText" text="Non">
      <formula>NOT(ISERROR(SEARCH("Non",F46)))</formula>
    </cfRule>
  </conditionalFormatting>
  <conditionalFormatting sqref="K36">
    <cfRule type="containsText" dxfId="87" priority="16" operator="containsText" text="?">
      <formula>NOT(ISERROR(SEARCH("?",K36)))</formula>
    </cfRule>
  </conditionalFormatting>
  <conditionalFormatting sqref="K38">
    <cfRule type="containsText" dxfId="86" priority="15" operator="containsText" text="?">
      <formula>NOT(ISERROR(SEARCH("?",K38)))</formula>
    </cfRule>
  </conditionalFormatting>
  <conditionalFormatting sqref="K40">
    <cfRule type="containsText" dxfId="85" priority="14" operator="containsText" text="?">
      <formula>NOT(ISERROR(SEARCH("?",K40)))</formula>
    </cfRule>
  </conditionalFormatting>
  <conditionalFormatting sqref="K46">
    <cfRule type="containsText" dxfId="84" priority="13" operator="containsText" text="?">
      <formula>NOT(ISERROR(SEARCH("?",K46)))</formula>
    </cfRule>
  </conditionalFormatting>
  <conditionalFormatting sqref="F40 F38">
    <cfRule type="containsText" dxfId="83" priority="54" operator="containsText" text="Non">
      <formula>NOT(ISERROR(SEARCH("Non",F38)))</formula>
    </cfRule>
    <cfRule type="colorScale" priority="55">
      <colorScale>
        <cfvo type="min"/>
        <cfvo type="percentile" val="50"/>
        <cfvo type="max"/>
        <color rgb="FFF8696B"/>
        <color rgb="FFFFEB84"/>
        <color rgb="FF63BE7B"/>
      </colorScale>
    </cfRule>
  </conditionalFormatting>
  <conditionalFormatting sqref="F42">
    <cfRule type="containsText" dxfId="82" priority="11" operator="containsText" text="Non">
      <formula>NOT(ISERROR(SEARCH("Non",F42)))</formula>
    </cfRule>
    <cfRule type="colorScale" priority="12">
      <colorScale>
        <cfvo type="min"/>
        <cfvo type="percentile" val="50"/>
        <cfvo type="max"/>
        <color rgb="FFF8696B"/>
        <color rgb="FFFFEB84"/>
        <color rgb="FF63BE7B"/>
      </colorScale>
    </cfRule>
  </conditionalFormatting>
  <conditionalFormatting sqref="F42">
    <cfRule type="containsText" dxfId="81" priority="10" operator="containsText" text="Non">
      <formula>NOT(ISERROR(SEARCH("Non",F42)))</formula>
    </cfRule>
  </conditionalFormatting>
  <conditionalFormatting sqref="K42">
    <cfRule type="containsText" dxfId="80" priority="9" operator="containsText" text="?">
      <formula>NOT(ISERROR(SEARCH("?",K42)))</formula>
    </cfRule>
  </conditionalFormatting>
  <conditionalFormatting sqref="F28">
    <cfRule type="containsText" dxfId="79" priority="56" operator="containsText" text="Non">
      <formula>NOT(ISERROR(SEARCH("Non",F28)))</formula>
    </cfRule>
    <cfRule type="colorScale" priority="57">
      <colorScale>
        <cfvo type="min"/>
        <cfvo type="percentile" val="50"/>
        <cfvo type="max"/>
        <color rgb="FFF8696B"/>
        <color rgb="FFFFEB84"/>
        <color rgb="FF63BE7B"/>
      </colorScale>
    </cfRule>
  </conditionalFormatting>
  <conditionalFormatting sqref="F30">
    <cfRule type="containsText" dxfId="78" priority="58" operator="containsText" text="Non">
      <formula>NOT(ISERROR(SEARCH("Non",F30)))</formula>
    </cfRule>
    <cfRule type="colorScale" priority="59">
      <colorScale>
        <cfvo type="min"/>
        <cfvo type="percentile" val="50"/>
        <cfvo type="max"/>
        <color rgb="FFF8696B"/>
        <color rgb="FFFFEB84"/>
        <color rgb="FF63BE7B"/>
      </colorScale>
    </cfRule>
  </conditionalFormatting>
  <conditionalFormatting sqref="F32">
    <cfRule type="containsText" dxfId="77" priority="60" operator="containsText" text="Non">
      <formula>NOT(ISERROR(SEARCH("Non",F32)))</formula>
    </cfRule>
    <cfRule type="colorScale" priority="61">
      <colorScale>
        <cfvo type="min"/>
        <cfvo type="percentile" val="50"/>
        <cfvo type="max"/>
        <color rgb="FFF8696B"/>
        <color rgb="FFFFEB84"/>
        <color rgb="FF63BE7B"/>
      </colorScale>
    </cfRule>
  </conditionalFormatting>
  <conditionalFormatting sqref="F34">
    <cfRule type="containsText" dxfId="76" priority="62" operator="containsText" text="Non">
      <formula>NOT(ISERROR(SEARCH("Non",F34)))</formula>
    </cfRule>
    <cfRule type="colorScale" priority="63">
      <colorScale>
        <cfvo type="min"/>
        <cfvo type="percentile" val="50"/>
        <cfvo type="max"/>
        <color rgb="FFF8696B"/>
        <color rgb="FFFFEB84"/>
        <color rgb="FF63BE7B"/>
      </colorScale>
    </cfRule>
  </conditionalFormatting>
  <conditionalFormatting sqref="F36">
    <cfRule type="containsText" dxfId="75" priority="64" operator="containsText" text="Non">
      <formula>NOT(ISERROR(SEARCH("Non",F36)))</formula>
    </cfRule>
    <cfRule type="colorScale" priority="65">
      <colorScale>
        <cfvo type="min"/>
        <cfvo type="percentile" val="50"/>
        <cfvo type="max"/>
        <color rgb="FFF8696B"/>
        <color rgb="FFFFEB84"/>
        <color rgb="FF63BE7B"/>
      </colorScale>
    </cfRule>
  </conditionalFormatting>
  <conditionalFormatting sqref="K43">
    <cfRule type="containsText" dxfId="74" priority="5" operator="containsText" text="?">
      <formula>NOT(ISERROR(SEARCH("?",K43)))</formula>
    </cfRule>
  </conditionalFormatting>
  <conditionalFormatting sqref="F43">
    <cfRule type="containsText" dxfId="73" priority="7" operator="containsText" text="Non">
      <formula>NOT(ISERROR(SEARCH("Non",F43)))</formula>
    </cfRule>
    <cfRule type="colorScale" priority="8">
      <colorScale>
        <cfvo type="min"/>
        <cfvo type="percentile" val="50"/>
        <cfvo type="max"/>
        <color rgb="FFF8696B"/>
        <color rgb="FFFFEB84"/>
        <color rgb="FF63BE7B"/>
      </colorScale>
    </cfRule>
  </conditionalFormatting>
  <conditionalFormatting sqref="F43">
    <cfRule type="containsText" dxfId="72" priority="6" operator="containsText" text="Non">
      <formula>NOT(ISERROR(SEARCH("Non",F43)))</formula>
    </cfRule>
  </conditionalFormatting>
  <conditionalFormatting sqref="F45">
    <cfRule type="containsText" dxfId="71" priority="3" operator="containsText" text="Non">
      <formula>NOT(ISERROR(SEARCH("Non",F45)))</formula>
    </cfRule>
    <cfRule type="colorScale" priority="4">
      <colorScale>
        <cfvo type="min"/>
        <cfvo type="percentile" val="50"/>
        <cfvo type="max"/>
        <color rgb="FFF8696B"/>
        <color rgb="FFFFEB84"/>
        <color rgb="FF63BE7B"/>
      </colorScale>
    </cfRule>
  </conditionalFormatting>
  <conditionalFormatting sqref="F45">
    <cfRule type="containsText" dxfId="70" priority="2" operator="containsText" text="Non">
      <formula>NOT(ISERROR(SEARCH("Non",F45)))</formula>
    </cfRule>
  </conditionalFormatting>
  <conditionalFormatting sqref="K45">
    <cfRule type="containsText" dxfId="69" priority="1" operator="containsText" text="?">
      <formula>NOT(ISERROR(SEARCH("?",K45)))</formula>
    </cfRule>
  </conditionalFormatting>
  <pageMargins left="1.4960629921259843" right="0.70866141732283472" top="0" bottom="0" header="0.31496062992125984" footer="0.31496062992125984"/>
  <pageSetup paperSize="9" scale="18"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3366FF"/>
  </sheetPr>
  <dimension ref="B1:AB63"/>
  <sheetViews>
    <sheetView zoomScale="70" zoomScaleNormal="70" workbookViewId="0">
      <selection activeCell="D6" sqref="D6"/>
    </sheetView>
  </sheetViews>
  <sheetFormatPr baseColWidth="10" defaultColWidth="11" defaultRowHeight="14" x14ac:dyDescent="0.3"/>
  <cols>
    <col min="1" max="1" width="9.08203125" style="42" customWidth="1"/>
    <col min="2" max="2" width="11.33203125" style="42" customWidth="1"/>
    <col min="3" max="3" width="10.08203125" style="42" customWidth="1"/>
    <col min="4" max="4" width="53.5" style="42" customWidth="1"/>
    <col min="5" max="5" width="60.58203125" style="42" customWidth="1"/>
    <col min="6" max="6" width="10.08203125" style="42" customWidth="1"/>
    <col min="7" max="10" width="13.58203125" style="42" customWidth="1"/>
    <col min="11" max="12" width="6.58203125" style="42" customWidth="1"/>
    <col min="13" max="13" width="5.83203125" style="42" customWidth="1"/>
    <col min="14" max="30" width="11" style="42" customWidth="1"/>
    <col min="31" max="16384" width="11" style="42"/>
  </cols>
  <sheetData>
    <row r="1" spans="2:28" ht="131.25" customHeight="1" x14ac:dyDescent="0.3"/>
    <row r="2" spans="2:28" ht="68.150000000000006" customHeight="1" thickBot="1" x14ac:dyDescent="0.35"/>
    <row r="3" spans="2:28" ht="30" customHeight="1" x14ac:dyDescent="0.3">
      <c r="B3" s="286" t="s">
        <v>0</v>
      </c>
      <c r="C3" s="287"/>
      <c r="D3" s="365"/>
      <c r="E3" s="240"/>
    </row>
    <row r="4" spans="2:28" ht="30" customHeight="1" x14ac:dyDescent="0.3">
      <c r="B4" s="305" t="s">
        <v>55</v>
      </c>
      <c r="C4" s="306"/>
      <c r="D4" s="239"/>
      <c r="E4" s="240"/>
    </row>
    <row r="5" spans="2:28" ht="30" customHeight="1" x14ac:dyDescent="0.3">
      <c r="B5" s="289" t="s">
        <v>1</v>
      </c>
      <c r="C5" s="290"/>
      <c r="D5" s="7"/>
    </row>
    <row r="6" spans="2:28" ht="30" customHeight="1" x14ac:dyDescent="0.3">
      <c r="B6" s="289" t="s">
        <v>2</v>
      </c>
      <c r="C6" s="290"/>
      <c r="D6" s="7" t="s">
        <v>201</v>
      </c>
    </row>
    <row r="7" spans="2:28" ht="30" customHeight="1" x14ac:dyDescent="0.3">
      <c r="B7" s="289" t="s">
        <v>3</v>
      </c>
      <c r="C7" s="290"/>
      <c r="D7" s="7"/>
    </row>
    <row r="8" spans="2:28" ht="30" customHeight="1" x14ac:dyDescent="0.3">
      <c r="B8" s="289" t="s">
        <v>4</v>
      </c>
      <c r="C8" s="290"/>
      <c r="D8" s="7"/>
    </row>
    <row r="9" spans="2:28" ht="30" customHeight="1" x14ac:dyDescent="0.3">
      <c r="B9" s="289" t="s">
        <v>5</v>
      </c>
      <c r="C9" s="290"/>
      <c r="D9" s="8"/>
    </row>
    <row r="10" spans="2:28" ht="45.75" customHeight="1" thickBot="1" x14ac:dyDescent="0.35">
      <c r="B10" s="357" t="s">
        <v>54</v>
      </c>
      <c r="C10" s="358"/>
      <c r="D10" s="64" t="s">
        <v>200</v>
      </c>
    </row>
    <row r="11" spans="2:28" x14ac:dyDescent="0.3">
      <c r="B11" s="47"/>
    </row>
    <row r="12" spans="2:28" ht="80.150000000000006" customHeight="1" x14ac:dyDescent="0.3">
      <c r="C12" s="295" t="s">
        <v>137</v>
      </c>
      <c r="D12" s="296"/>
      <c r="E12" s="65" t="s">
        <v>183</v>
      </c>
      <c r="F12" s="297" t="s">
        <v>17</v>
      </c>
      <c r="G12" s="297"/>
      <c r="H12" s="297"/>
      <c r="I12" s="297"/>
      <c r="J12" s="297"/>
      <c r="M12" s="98"/>
      <c r="N12" s="98"/>
    </row>
    <row r="13" spans="2:28" ht="25" customHeight="1" x14ac:dyDescent="0.3">
      <c r="C13" s="271" t="s">
        <v>7</v>
      </c>
      <c r="D13" s="359"/>
      <c r="E13" s="361" t="s">
        <v>82</v>
      </c>
      <c r="F13" s="87" t="s">
        <v>48</v>
      </c>
      <c r="G13" s="248">
        <v>1</v>
      </c>
      <c r="H13" s="248">
        <v>2</v>
      </c>
      <c r="I13" s="248">
        <v>3</v>
      </c>
      <c r="J13" s="245">
        <v>4</v>
      </c>
      <c r="K13" s="127"/>
      <c r="M13" s="68"/>
      <c r="N13" s="128"/>
    </row>
    <row r="14" spans="2:28" ht="67.5" customHeight="1" x14ac:dyDescent="0.3">
      <c r="C14" s="272"/>
      <c r="D14" s="360"/>
      <c r="E14" s="361"/>
      <c r="F14" s="129"/>
      <c r="G14" s="70" t="s">
        <v>56</v>
      </c>
      <c r="H14" s="70" t="s">
        <v>57</v>
      </c>
      <c r="I14" s="70" t="s">
        <v>58</v>
      </c>
      <c r="J14" s="70" t="s">
        <v>59</v>
      </c>
      <c r="K14" s="130"/>
      <c r="L14" s="206"/>
      <c r="M14" s="124"/>
      <c r="N14" s="128"/>
    </row>
    <row r="15" spans="2:28" ht="36" customHeight="1" x14ac:dyDescent="0.3">
      <c r="C15" s="362" t="s">
        <v>98</v>
      </c>
      <c r="D15" s="363"/>
      <c r="E15" s="363"/>
      <c r="F15" s="363"/>
      <c r="G15" s="363"/>
      <c r="H15" s="363"/>
      <c r="I15" s="363"/>
      <c r="J15" s="363"/>
      <c r="K15" s="179">
        <v>0.05</v>
      </c>
      <c r="M15" s="94">
        <f>SUM(L16:L18)</f>
        <v>1</v>
      </c>
      <c r="N15" s="132"/>
    </row>
    <row r="16" spans="2:28" ht="150.75" customHeight="1" x14ac:dyDescent="0.3">
      <c r="C16" s="85" t="s">
        <v>28</v>
      </c>
      <c r="D16" s="139" t="s">
        <v>103</v>
      </c>
      <c r="E16" s="6" t="s">
        <v>104</v>
      </c>
      <c r="F16" s="214"/>
      <c r="G16" s="95"/>
      <c r="H16" s="96"/>
      <c r="I16" s="96"/>
      <c r="J16" s="140"/>
      <c r="K16" s="217" t="str">
        <f>IF(Q16&gt;1,"?",(IF(V16&gt;0,"?","")))</f>
        <v/>
      </c>
      <c r="L16" s="141">
        <v>0.3</v>
      </c>
      <c r="M16" s="68"/>
      <c r="N16" s="132"/>
      <c r="O16" s="82">
        <f>L16</f>
        <v>0.3</v>
      </c>
      <c r="P16" s="81">
        <f>IF(J16&lt;&gt;"",1,IF(I16&lt;&gt;"",2/3,IF(H16&lt;&gt;"",1/3,0)))*O16*20</f>
        <v>0</v>
      </c>
      <c r="Q16" s="81">
        <f>IF(F16&lt;&gt;"",1,0)+IF(G16&lt;&gt;"",1,0)+IF(H16&lt;&gt;"",1,0)+IF(I16&lt;&gt;"",1,0)+IF(J16&lt;&gt;"",1,0)</f>
        <v>0</v>
      </c>
      <c r="R16" s="81">
        <f>IF(F16&lt;&gt;"",0,IF(G16="",(P16/(O16*20)),0.02+(P16/(O16*20))))</f>
        <v>0</v>
      </c>
      <c r="S16" s="81">
        <f>IF(F16&lt;&gt;"",0,O16)</f>
        <v>0.3</v>
      </c>
      <c r="T16" s="81">
        <f>IF(K16&lt;&gt;"",1,0)</f>
        <v>0</v>
      </c>
      <c r="U16" s="81" t="b">
        <f>IF(F16="",OR(G16&lt;&gt;"",H16&lt;&gt;"",I16&lt;&gt;"",J16&lt;&gt;""),0)</f>
        <v>0</v>
      </c>
      <c r="V16" s="81">
        <f>IF(F16&lt;&gt;"",IF(G16&lt;&gt;"",1,0)+IF(H16&lt;&gt;"",1,0)+IF(I16&lt;&gt;"",1,0)+IF(J16&lt;&gt;"",1,0),0)</f>
        <v>0</v>
      </c>
      <c r="W16" s="81" t="b">
        <f>OR(U16=FALSE,U17=FALSE,U18=FALSE)</f>
        <v>1</v>
      </c>
      <c r="X16" s="82">
        <f>Q16*S16+Q17*S17+Q18*S18</f>
        <v>0</v>
      </c>
      <c r="Y16" s="82">
        <f>K15</f>
        <v>0.05</v>
      </c>
      <c r="Z16" s="81">
        <f>SUM(R16:R18)</f>
        <v>0</v>
      </c>
      <c r="AA16" s="81">
        <f>IF(SUM(Q16:Q18)=0,0,1)</f>
        <v>0</v>
      </c>
      <c r="AB16" s="134">
        <f>IF(AA16=1,SUMPRODUCT(P16:P18,Q16:Q18)/SUMPRODUCT(O16:O18,Q16:Q18),0)</f>
        <v>0</v>
      </c>
    </row>
    <row r="17" spans="3:28" ht="46.5" customHeight="1" x14ac:dyDescent="0.3">
      <c r="C17" s="149" t="s">
        <v>89</v>
      </c>
      <c r="D17" s="142" t="s">
        <v>105</v>
      </c>
      <c r="E17" s="6" t="s">
        <v>106</v>
      </c>
      <c r="F17" s="214"/>
      <c r="G17" s="203"/>
      <c r="H17" s="90"/>
      <c r="I17" s="90"/>
      <c r="J17" s="90"/>
      <c r="K17" s="217" t="str">
        <f t="shared" ref="K17:K18" si="0">IF(Q17&gt;1,"?",(IF(V17&gt;0,"?","")))</f>
        <v/>
      </c>
      <c r="L17" s="86">
        <v>0.2</v>
      </c>
      <c r="M17" s="68"/>
      <c r="N17" s="132"/>
      <c r="O17" s="82">
        <f t="shared" ref="O17:O18" si="1">L17</f>
        <v>0.2</v>
      </c>
      <c r="P17" s="81">
        <f t="shared" ref="P17:P18" si="2">IF(J17&lt;&gt;"",1,IF(I17&lt;&gt;"",2/3,IF(H17&lt;&gt;"",1/3,0)))*O17*20</f>
        <v>0</v>
      </c>
      <c r="Q17" s="81">
        <f>IF(F17&lt;&gt;"",1,0)+IF(G17&lt;&gt;"",1,0)+IF(H17&lt;&gt;"",1,0)+IF(I17&lt;&gt;"",1,0)+IF(J17&lt;&gt;"",1,0)</f>
        <v>0</v>
      </c>
      <c r="R17" s="81">
        <f t="shared" ref="R17:R18" si="3">IF(F17&lt;&gt;"",0,IF(G17="",(P17/(O17*20)),0.02+(P17/(O17*20))))</f>
        <v>0</v>
      </c>
      <c r="S17" s="81">
        <f t="shared" ref="S17:S18" si="4">IF(F17&lt;&gt;"",0,O17)</f>
        <v>0.2</v>
      </c>
      <c r="T17" s="81">
        <f t="shared" ref="T17:T18" si="5">IF(K17&lt;&gt;"",1,0)</f>
        <v>0</v>
      </c>
      <c r="U17" s="81" t="b">
        <f t="shared" ref="U17:U18" si="6">IF(F17="",OR(G17&lt;&gt;"",H17&lt;&gt;"",I17&lt;&gt;"",J17&lt;&gt;""),0)</f>
        <v>0</v>
      </c>
      <c r="V17" s="81">
        <f t="shared" ref="V17:V18" si="7">IF(F17&lt;&gt;"",IF(G17&lt;&gt;"",1,0)+IF(H17&lt;&gt;"",1,0)+IF(I17&lt;&gt;"",1,0)+IF(J17&lt;&gt;"",1,0),0)</f>
        <v>0</v>
      </c>
      <c r="W17" s="91"/>
      <c r="X17" s="133">
        <f>X16*Y16</f>
        <v>0</v>
      </c>
      <c r="Z17" s="91"/>
      <c r="AA17" s="91"/>
      <c r="AB17" s="137"/>
    </row>
    <row r="18" spans="3:28" ht="266.25" customHeight="1" x14ac:dyDescent="0.3">
      <c r="C18" s="138" t="s">
        <v>90</v>
      </c>
      <c r="D18" s="6" t="s">
        <v>107</v>
      </c>
      <c r="E18" s="10" t="s">
        <v>115</v>
      </c>
      <c r="F18" s="214"/>
      <c r="G18" s="203"/>
      <c r="H18" s="90"/>
      <c r="I18" s="90"/>
      <c r="J18" s="90"/>
      <c r="K18" s="217" t="str">
        <f t="shared" si="0"/>
        <v/>
      </c>
      <c r="L18" s="86">
        <v>0.5</v>
      </c>
      <c r="M18" s="68"/>
      <c r="N18" s="132"/>
      <c r="O18" s="82">
        <f t="shared" si="1"/>
        <v>0.5</v>
      </c>
      <c r="P18" s="81">
        <f t="shared" si="2"/>
        <v>0</v>
      </c>
      <c r="Q18" s="81">
        <f>IF(F18&lt;&gt;"",1,0)+IF(G18&lt;&gt;"",1,0)+IF(H18&lt;&gt;"",1,0)+IF(I18&lt;&gt;"",1,0)+IF(J18&lt;&gt;"",1,0)</f>
        <v>0</v>
      </c>
      <c r="R18" s="81">
        <f t="shared" si="3"/>
        <v>0</v>
      </c>
      <c r="S18" s="81">
        <f t="shared" si="4"/>
        <v>0.5</v>
      </c>
      <c r="T18" s="81">
        <f t="shared" si="5"/>
        <v>0</v>
      </c>
      <c r="U18" s="81" t="b">
        <f t="shared" si="6"/>
        <v>0</v>
      </c>
      <c r="V18" s="81">
        <f t="shared" si="7"/>
        <v>0</v>
      </c>
      <c r="W18" s="91"/>
      <c r="Y18" s="92"/>
      <c r="Z18" s="91"/>
      <c r="AA18" s="91"/>
      <c r="AB18" s="137"/>
    </row>
    <row r="19" spans="3:28" ht="36" customHeight="1" x14ac:dyDescent="0.3">
      <c r="C19" s="231" t="s">
        <v>99</v>
      </c>
      <c r="D19" s="232"/>
      <c r="E19" s="232"/>
      <c r="F19" s="232"/>
      <c r="G19" s="232"/>
      <c r="H19" s="232"/>
      <c r="I19" s="232"/>
      <c r="J19" s="232"/>
      <c r="K19" s="179">
        <v>0.05</v>
      </c>
      <c r="M19" s="94">
        <f>SUM(L20:L23)</f>
        <v>1</v>
      </c>
      <c r="N19" s="132"/>
    </row>
    <row r="20" spans="3:28" ht="35" x14ac:dyDescent="0.3">
      <c r="C20" s="85" t="s">
        <v>73</v>
      </c>
      <c r="D20" s="143" t="s">
        <v>108</v>
      </c>
      <c r="E20" s="144" t="s">
        <v>109</v>
      </c>
      <c r="F20" s="214"/>
      <c r="G20" s="145"/>
      <c r="H20" s="146"/>
      <c r="I20" s="146"/>
      <c r="J20" s="147"/>
      <c r="K20" s="216" t="str">
        <f>IF(Q20&gt;1,"?",(IF(V20&gt;0,"?","")))</f>
        <v/>
      </c>
      <c r="L20" s="86">
        <v>0.3</v>
      </c>
      <c r="M20" s="68"/>
      <c r="N20" s="132"/>
      <c r="O20" s="82">
        <f>L20</f>
        <v>0.3</v>
      </c>
      <c r="P20" s="81">
        <f>IF(J20&lt;&gt;"",1,IF(I20&lt;&gt;"",2/3,IF(H20&lt;&gt;"",1/3,0)))*O20*20</f>
        <v>0</v>
      </c>
      <c r="Q20" s="81">
        <f>IF(F20&lt;&gt;"",1,0)+IF(G20&lt;&gt;"",1,0)+IF(H20&lt;&gt;"",1,0)+IF(I20&lt;&gt;"",1,0)+IF(J20&lt;&gt;"",1,0)</f>
        <v>0</v>
      </c>
      <c r="R20" s="81">
        <f>IF(F20&lt;&gt;"",0,IF(G20="",(P20/(O20*20)),0.02+(P20/(O20*20))))</f>
        <v>0</v>
      </c>
      <c r="S20" s="81">
        <f>IF(F20&lt;&gt;"",0,O20)</f>
        <v>0.3</v>
      </c>
      <c r="T20" s="81">
        <f>IF(K20&lt;&gt;"",1,0)</f>
        <v>0</v>
      </c>
      <c r="U20" s="81" t="b">
        <f>IF(F20="",OR(G20&lt;&gt;"",H20&lt;&gt;"",I20&lt;&gt;"",J20&lt;&gt;""),0)</f>
        <v>0</v>
      </c>
      <c r="V20" s="81">
        <f>IF(F20&lt;&gt;"",IF(G20&lt;&gt;"",1,0)+IF(H20&lt;&gt;"",1,0)+IF(I20&lt;&gt;"",1,0)+IF(J20&lt;&gt;"",1,0),0)</f>
        <v>0</v>
      </c>
      <c r="W20" s="81" t="b">
        <f>OR(U20=FALSE,U21=FALSE,U22=FALSE,U23=FALSE)</f>
        <v>1</v>
      </c>
      <c r="X20" s="82">
        <f>Q20*S20+Q21*S21+Q22*S22+Q23*S23</f>
        <v>0</v>
      </c>
      <c r="Y20" s="82">
        <f>K19</f>
        <v>0.05</v>
      </c>
      <c r="Z20" s="81">
        <f>SUM(R20:R23)</f>
        <v>0</v>
      </c>
      <c r="AA20" s="81">
        <f>IF(SUM(Q20:Q23)=0,0,1)</f>
        <v>0</v>
      </c>
      <c r="AB20" s="134">
        <f>IF(AA20=1,SUMPRODUCT(P20:P23,Q20:Q23)/SUMPRODUCT(O20:O23,Q20:Q23),0)</f>
        <v>0</v>
      </c>
    </row>
    <row r="21" spans="3:28" ht="310.39999999999998" customHeight="1" x14ac:dyDescent="0.3">
      <c r="C21" s="85" t="s">
        <v>74</v>
      </c>
      <c r="D21" s="29" t="s">
        <v>110</v>
      </c>
      <c r="E21" s="148" t="s">
        <v>126</v>
      </c>
      <c r="F21" s="214"/>
      <c r="G21" s="95"/>
      <c r="H21" s="96"/>
      <c r="I21" s="96"/>
      <c r="J21" s="140"/>
      <c r="K21" s="216" t="str">
        <f t="shared" ref="K21:K23" si="8">IF(Q21&gt;1,"?",(IF(V21&gt;0,"?","")))</f>
        <v/>
      </c>
      <c r="L21" s="86">
        <v>0.3</v>
      </c>
      <c r="M21" s="68"/>
      <c r="N21" s="132"/>
      <c r="O21" s="82">
        <f>L21</f>
        <v>0.3</v>
      </c>
      <c r="P21" s="81">
        <f>IF(J21&lt;&gt;"",1,IF(I21&lt;&gt;"",2/3,IF(H21&lt;&gt;"",1/3,0)))*O21*20</f>
        <v>0</v>
      </c>
      <c r="Q21" s="81">
        <f>IF(F21&lt;&gt;"",1,0)+IF(G21&lt;&gt;"",1,0)+IF(H21&lt;&gt;"",1,0)+IF(I21&lt;&gt;"",1,0)+IF(J21&lt;&gt;"",1,0)</f>
        <v>0</v>
      </c>
      <c r="R21" s="81">
        <f>IF(F21&lt;&gt;"",0,IF(G21="",(P21/(O21*20)),0.02+(P21/(O21*20))))</f>
        <v>0</v>
      </c>
      <c r="S21" s="81">
        <f t="shared" ref="S21:S23" si="9">IF(F21&lt;&gt;"",0,O21)</f>
        <v>0.3</v>
      </c>
      <c r="T21" s="81">
        <f>IF(K21&lt;&gt;"",1,0)</f>
        <v>0</v>
      </c>
      <c r="U21" s="81" t="b">
        <f>IF(F21="",OR(G21&lt;&gt;"",H21&lt;&gt;"",I21&lt;&gt;"",J21&lt;&gt;""),0)</f>
        <v>0</v>
      </c>
      <c r="V21" s="81">
        <f>IF(F21&lt;&gt;"",IF(G21&lt;&gt;"",1,0)+IF(H21&lt;&gt;"",1,0)+IF(I21&lt;&gt;"",1,0)+IF(J21&lt;&gt;"",1,0),0)</f>
        <v>0</v>
      </c>
      <c r="X21" s="133">
        <f>X20*Y20</f>
        <v>0</v>
      </c>
    </row>
    <row r="22" spans="3:28" ht="89.25" customHeight="1" x14ac:dyDescent="0.3">
      <c r="C22" s="149" t="s">
        <v>91</v>
      </c>
      <c r="D22" s="255" t="s">
        <v>145</v>
      </c>
      <c r="E22" s="204" t="s">
        <v>146</v>
      </c>
      <c r="F22" s="214"/>
      <c r="G22" s="203"/>
      <c r="H22" s="90"/>
      <c r="I22" s="90"/>
      <c r="J22" s="90"/>
      <c r="K22" s="216" t="str">
        <f t="shared" si="8"/>
        <v/>
      </c>
      <c r="L22" s="136">
        <v>0.2</v>
      </c>
      <c r="M22" s="68"/>
      <c r="N22" s="132"/>
      <c r="O22" s="82">
        <f t="shared" ref="O22:O23" si="10">L22</f>
        <v>0.2</v>
      </c>
      <c r="P22" s="81">
        <f t="shared" ref="P22:P23" si="11">IF(J22&lt;&gt;"",1,IF(I22&lt;&gt;"",2/3,IF(H22&lt;&gt;"",1/3,0)))*O22*20</f>
        <v>0</v>
      </c>
      <c r="Q22" s="81">
        <f>IF(F22&lt;&gt;"",1,0)+IF(G22&lt;&gt;"",1,0)+IF(H22&lt;&gt;"",1,0)+IF(I22&lt;&gt;"",1,0)+IF(J22&lt;&gt;"",1,0)</f>
        <v>0</v>
      </c>
      <c r="R22" s="81">
        <f t="shared" ref="R22:R23" si="12">IF(F22&lt;&gt;"",0,IF(G22="",(P22/(O22*20)),0.02+(P22/(O22*20))))</f>
        <v>0</v>
      </c>
      <c r="S22" s="81">
        <f t="shared" si="9"/>
        <v>0.2</v>
      </c>
      <c r="T22" s="81">
        <f t="shared" ref="T22:T23" si="13">IF(K22&lt;&gt;"",1,0)</f>
        <v>0</v>
      </c>
      <c r="U22" s="81" t="b">
        <f t="shared" ref="U22:U23" si="14">IF(F22="",OR(G22&lt;&gt;"",H22&lt;&gt;"",I22&lt;&gt;"",J22&lt;&gt;""),0)</f>
        <v>0</v>
      </c>
      <c r="V22" s="81">
        <f t="shared" ref="V22:V23" si="15">IF(F22&lt;&gt;"",IF(G22&lt;&gt;"",1,0)+IF(H22&lt;&gt;"",1,0)+IF(I22&lt;&gt;"",1,0)+IF(J22&lt;&gt;"",1,0),0)</f>
        <v>0</v>
      </c>
      <c r="X22" s="151"/>
    </row>
    <row r="23" spans="3:28" ht="68.25" customHeight="1" x14ac:dyDescent="0.3">
      <c r="C23" s="138" t="s">
        <v>100</v>
      </c>
      <c r="D23" s="150" t="s">
        <v>111</v>
      </c>
      <c r="E23" s="204" t="s">
        <v>112</v>
      </c>
      <c r="F23" s="214"/>
      <c r="G23" s="203"/>
      <c r="H23" s="90"/>
      <c r="I23" s="90"/>
      <c r="J23" s="90"/>
      <c r="K23" s="216" t="str">
        <f t="shared" si="8"/>
        <v/>
      </c>
      <c r="L23" s="86">
        <v>0.2</v>
      </c>
      <c r="M23" s="68"/>
      <c r="N23" s="132"/>
      <c r="O23" s="82">
        <f t="shared" si="10"/>
        <v>0.2</v>
      </c>
      <c r="P23" s="81">
        <f t="shared" si="11"/>
        <v>0</v>
      </c>
      <c r="Q23" s="81">
        <f>IF(F23&lt;&gt;"",1,0)+IF(G23&lt;&gt;"",1,0)+IF(H23&lt;&gt;"",1,0)+IF(I23&lt;&gt;"",1,0)+IF(J23&lt;&gt;"",1,0)</f>
        <v>0</v>
      </c>
      <c r="R23" s="81">
        <f t="shared" si="12"/>
        <v>0</v>
      </c>
      <c r="S23" s="81">
        <f t="shared" si="9"/>
        <v>0.2</v>
      </c>
      <c r="T23" s="81">
        <f t="shared" si="13"/>
        <v>0</v>
      </c>
      <c r="U23" s="81" t="b">
        <f t="shared" si="14"/>
        <v>0</v>
      </c>
      <c r="V23" s="81">
        <f t="shared" si="15"/>
        <v>0</v>
      </c>
      <c r="X23" s="151"/>
    </row>
    <row r="24" spans="3:28" ht="36" customHeight="1" x14ac:dyDescent="0.3">
      <c r="C24" s="346" t="s">
        <v>138</v>
      </c>
      <c r="D24" s="347"/>
      <c r="E24" s="347"/>
      <c r="F24" s="347"/>
      <c r="G24" s="347"/>
      <c r="H24" s="347"/>
      <c r="I24" s="347"/>
      <c r="J24" s="347"/>
      <c r="K24" s="178">
        <v>0.15</v>
      </c>
      <c r="M24" s="152">
        <f>SUM(L25:L26)</f>
        <v>1</v>
      </c>
    </row>
    <row r="25" spans="3:28" ht="200.15" customHeight="1" x14ac:dyDescent="0.3">
      <c r="C25" s="85" t="s">
        <v>147</v>
      </c>
      <c r="D25" s="6" t="s">
        <v>149</v>
      </c>
      <c r="E25" s="6" t="s">
        <v>150</v>
      </c>
      <c r="F25" s="214"/>
      <c r="G25" s="153"/>
      <c r="H25" s="153"/>
      <c r="I25" s="153"/>
      <c r="J25" s="154"/>
      <c r="K25" s="216" t="str">
        <f t="shared" ref="K25:K34" si="16">IF(Q25&gt;1,"?",(IF(V25&gt;0,"?","")))</f>
        <v/>
      </c>
      <c r="L25" s="86">
        <v>0.5</v>
      </c>
      <c r="O25" s="82">
        <f>L25</f>
        <v>0.5</v>
      </c>
      <c r="P25" s="81">
        <f>IF(J25&lt;&gt;"",1,IF(I25&lt;&gt;"",2/3,IF(H25&lt;&gt;"",1/3,0)))*O25*20</f>
        <v>0</v>
      </c>
      <c r="Q25" s="81">
        <f>IF(F25&lt;&gt;"",1,0)+IF(G25&lt;&gt;"",1,0)+IF(H25&lt;&gt;"",1,0)+IF(I25&lt;&gt;"",1,0)+IF(J25&lt;&gt;"",1,0)</f>
        <v>0</v>
      </c>
      <c r="R25" s="81">
        <f>IF(F25&lt;&gt;"",0,IF(G25="",(P25/(O25*20)),0.02+(P25/(O25*20))))</f>
        <v>0</v>
      </c>
      <c r="S25" s="81">
        <f>IF(F25&lt;&gt;"",0,O25)</f>
        <v>0.5</v>
      </c>
      <c r="T25" s="81">
        <f>IF(K25&lt;&gt;"",1,0)</f>
        <v>0</v>
      </c>
      <c r="U25" s="81" t="b">
        <f>IF(F25="",OR(G25&lt;&gt;"",H25&lt;&gt;"",I25&lt;&gt;"",J25&lt;&gt;""),0)</f>
        <v>0</v>
      </c>
      <c r="V25" s="81">
        <f>IF(F25&lt;&gt;"",IF(G25&lt;&gt;"",1,0)+IF(H25&lt;&gt;"",1,0)+IF(I25&lt;&gt;"",1,0)+IF(J25&lt;&gt;"",1,0),0)</f>
        <v>0</v>
      </c>
      <c r="W25" s="81" t="b">
        <f>OR(U25=FALSE,U26=FALSE)</f>
        <v>1</v>
      </c>
      <c r="X25" s="82">
        <f>Q25*S25+Q26*S26</f>
        <v>0</v>
      </c>
      <c r="Y25" s="82">
        <f>K24</f>
        <v>0.15</v>
      </c>
      <c r="Z25" s="81">
        <f>SUM(R25:R26)</f>
        <v>0</v>
      </c>
      <c r="AA25" s="81">
        <f>IF(SUM(Q25:Q26)=0,0,1)</f>
        <v>0</v>
      </c>
      <c r="AB25" s="134">
        <f>IF(AA25=1,SUMPRODUCT(P25:P26,Q25:Q26)/SUMPRODUCT(O25:O26,Q25:Q26),0)</f>
        <v>0</v>
      </c>
    </row>
    <row r="26" spans="3:28" ht="128.25" customHeight="1" x14ac:dyDescent="0.3">
      <c r="C26" s="85" t="s">
        <v>148</v>
      </c>
      <c r="D26" s="6" t="s">
        <v>151</v>
      </c>
      <c r="E26" s="6" t="s">
        <v>152</v>
      </c>
      <c r="F26" s="214"/>
      <c r="G26" s="153"/>
      <c r="H26" s="153"/>
      <c r="I26" s="153"/>
      <c r="J26" s="154"/>
      <c r="K26" s="216" t="str">
        <f t="shared" si="16"/>
        <v/>
      </c>
      <c r="L26" s="86">
        <v>0.5</v>
      </c>
      <c r="O26" s="82">
        <f>L26</f>
        <v>0.5</v>
      </c>
      <c r="P26" s="81">
        <f>IF(J26&lt;&gt;"",1,IF(I26&lt;&gt;"",2/3,IF(H26&lt;&gt;"",1/3,0)))*O26*20</f>
        <v>0</v>
      </c>
      <c r="Q26" s="81">
        <f>IF(F26&lt;&gt;"",1,0)+IF(G26&lt;&gt;"",1,0)+IF(H26&lt;&gt;"",1,0)+IF(I26&lt;&gt;"",1,0)+IF(J26&lt;&gt;"",1,0)</f>
        <v>0</v>
      </c>
      <c r="R26" s="81">
        <f>IF(F26&lt;&gt;"",0,IF(G26="",(P26/(O26*20)),0.02+(P26/(O26*20))))</f>
        <v>0</v>
      </c>
      <c r="S26" s="81">
        <f>IF(F26&lt;&gt;"",0,O26)</f>
        <v>0.5</v>
      </c>
      <c r="T26" s="81">
        <f>IF(K26&lt;&gt;"",1,0)</f>
        <v>0</v>
      </c>
      <c r="U26" s="81" t="b">
        <f>IF(F26="",OR(G26&lt;&gt;"",H26&lt;&gt;"",I26&lt;&gt;"",J26&lt;&gt;""),0)</f>
        <v>0</v>
      </c>
      <c r="V26" s="81">
        <f>IF(F26&lt;&gt;"",IF(G26&lt;&gt;"",1,0)+IF(H26&lt;&gt;"",1,0)+IF(I26&lt;&gt;"",1,0)+IF(J26&lt;&gt;"",1,0),0)</f>
        <v>0</v>
      </c>
      <c r="W26" s="91"/>
      <c r="X26" s="133">
        <f>X25*Y25</f>
        <v>0</v>
      </c>
      <c r="Y26" s="92"/>
      <c r="Z26" s="91"/>
      <c r="AA26" s="91"/>
      <c r="AB26" s="137"/>
    </row>
    <row r="27" spans="3:28" ht="36" customHeight="1" x14ac:dyDescent="0.3">
      <c r="C27" s="346" t="s">
        <v>139</v>
      </c>
      <c r="D27" s="347"/>
      <c r="E27" s="347"/>
      <c r="F27" s="347"/>
      <c r="G27" s="347"/>
      <c r="H27" s="347"/>
      <c r="I27" s="347"/>
      <c r="J27" s="347"/>
      <c r="K27" s="178">
        <v>0.1</v>
      </c>
      <c r="M27" s="152">
        <f>SUM(L28:L28)</f>
        <v>1</v>
      </c>
      <c r="N27" s="47"/>
      <c r="O27" s="92"/>
      <c r="P27" s="91"/>
      <c r="Q27" s="91"/>
      <c r="R27" s="91"/>
      <c r="S27" s="91"/>
      <c r="T27" s="91"/>
      <c r="U27" s="91"/>
      <c r="V27" s="91"/>
      <c r="W27" s="47"/>
    </row>
    <row r="28" spans="3:28" ht="200.15" customHeight="1" x14ac:dyDescent="0.3">
      <c r="C28" s="85" t="s">
        <v>75</v>
      </c>
      <c r="D28" s="6" t="s">
        <v>153</v>
      </c>
      <c r="E28" s="6" t="s">
        <v>154</v>
      </c>
      <c r="F28" s="214"/>
      <c r="G28" s="26"/>
      <c r="H28" s="26"/>
      <c r="I28" s="26"/>
      <c r="J28" s="26"/>
      <c r="K28" s="216" t="str">
        <f t="shared" si="16"/>
        <v/>
      </c>
      <c r="L28" s="86">
        <v>1</v>
      </c>
      <c r="O28" s="82">
        <f>L28</f>
        <v>1</v>
      </c>
      <c r="P28" s="81">
        <f>IF(J28&lt;&gt;"",1,IF(I28&lt;&gt;"",2/3,IF(H28&lt;&gt;"",1/3,0)))*O28*20</f>
        <v>0</v>
      </c>
      <c r="Q28" s="81">
        <f>IF(F28&lt;&gt;"",1,0)+IF(G28&lt;&gt;"",1,0)+IF(H28&lt;&gt;"",1,0)+IF(I28&lt;&gt;"",1,0)+IF(J28&lt;&gt;"",1,0)</f>
        <v>0</v>
      </c>
      <c r="R28" s="81">
        <f>IF(F28&lt;&gt;"",0,IF(G28="",(P28/(O28*20)),0.02+(P28/(O28*20))))</f>
        <v>0</v>
      </c>
      <c r="S28" s="81">
        <f>IF(F28&lt;&gt;"",0,O28)</f>
        <v>1</v>
      </c>
      <c r="T28" s="81">
        <f>IF(K28&lt;&gt;"",1,0)</f>
        <v>0</v>
      </c>
      <c r="U28" s="81" t="b">
        <f>IF(F28="",OR(G28&lt;&gt;"",H28&lt;&gt;"",I28&lt;&gt;"",J28&lt;&gt;""),0)</f>
        <v>0</v>
      </c>
      <c r="V28" s="81">
        <f>IF(F28&lt;&gt;"",IF(G28&lt;&gt;"",1,0)+IF(H28&lt;&gt;"",1,0)+IF(I28&lt;&gt;"",1,0)+IF(J28&lt;&gt;"",1,0),0)</f>
        <v>0</v>
      </c>
      <c r="W28" s="81" t="b">
        <f>OR(U28=FALSE)</f>
        <v>1</v>
      </c>
      <c r="X28" s="82">
        <f>Q28*S28</f>
        <v>0</v>
      </c>
      <c r="Y28" s="82">
        <f>K27</f>
        <v>0.1</v>
      </c>
      <c r="Z28" s="81">
        <f>SUM(R28:R28)</f>
        <v>0</v>
      </c>
      <c r="AA28" s="81">
        <f>IF(SUM(Q28:Q28)=0,0,1)</f>
        <v>0</v>
      </c>
      <c r="AB28" s="134">
        <f>IF(AA28=1,SUMPRODUCT(P28:P28,Q28:Q28)/SUMPRODUCT(O28:O28,Q28:Q28),0)</f>
        <v>0</v>
      </c>
    </row>
    <row r="29" spans="3:28" ht="36" customHeight="1" x14ac:dyDescent="0.3">
      <c r="C29" s="364" t="s">
        <v>140</v>
      </c>
      <c r="D29" s="364"/>
      <c r="E29" s="364"/>
      <c r="F29" s="364"/>
      <c r="G29" s="364"/>
      <c r="H29" s="364"/>
      <c r="I29" s="364"/>
      <c r="J29" s="346"/>
      <c r="K29" s="178">
        <v>0.05</v>
      </c>
      <c r="M29" s="152">
        <f>SUM(L30:L30)</f>
        <v>1</v>
      </c>
      <c r="O29" s="92"/>
      <c r="P29" s="157"/>
      <c r="Q29" s="157"/>
      <c r="R29" s="157"/>
      <c r="S29" s="157"/>
      <c r="T29" s="157"/>
      <c r="U29" s="157"/>
      <c r="V29" s="157"/>
      <c r="X29" s="152">
        <f>X28*Y28</f>
        <v>0</v>
      </c>
    </row>
    <row r="30" spans="3:28" ht="250" customHeight="1" x14ac:dyDescent="0.3">
      <c r="C30" s="85" t="s">
        <v>76</v>
      </c>
      <c r="D30" s="34" t="s">
        <v>155</v>
      </c>
      <c r="E30" s="34" t="s">
        <v>156</v>
      </c>
      <c r="F30" s="214"/>
      <c r="G30" s="35"/>
      <c r="H30" s="35"/>
      <c r="I30" s="35"/>
      <c r="J30" s="36"/>
      <c r="K30" s="217" t="str">
        <f t="shared" si="16"/>
        <v/>
      </c>
      <c r="L30" s="141">
        <v>1</v>
      </c>
      <c r="O30" s="82">
        <f>L30</f>
        <v>1</v>
      </c>
      <c r="P30" s="81">
        <f>IF(J30&lt;&gt;"",1,IF(I30&lt;&gt;"",2/3,IF(H30&lt;&gt;"",1/3,0)))*O30*20</f>
        <v>0</v>
      </c>
      <c r="Q30" s="81">
        <f>IF(F30&lt;&gt;"",1,0)+IF(G30&lt;&gt;"",1,0)+IF(H30&lt;&gt;"",1,0)+IF(I30&lt;&gt;"",1,0)+IF(J30&lt;&gt;"",1,0)</f>
        <v>0</v>
      </c>
      <c r="R30" s="81">
        <f>IF(F30&lt;&gt;"",0,IF(G30="",(P30/(O30*20)),0.02+(P30/(O30*20))))</f>
        <v>0</v>
      </c>
      <c r="S30" s="81">
        <f>IF(F30&lt;&gt;"",0,O30)</f>
        <v>1</v>
      </c>
      <c r="T30" s="81">
        <f>IF(K30&lt;&gt;"",1,0)</f>
        <v>0</v>
      </c>
      <c r="U30" s="81" t="b">
        <f>IF(F30="",OR(G30&lt;&gt;"",H30&lt;&gt;"",I30&lt;&gt;"",J30&lt;&gt;""),0)</f>
        <v>0</v>
      </c>
      <c r="V30" s="81">
        <f>IF(F30&lt;&gt;"",IF(G30&lt;&gt;"",1,0)+IF(H30&lt;&gt;"",1,0)+IF(I30&lt;&gt;"",1,0)+IF(J30&lt;&gt;"",1,0),0)</f>
        <v>0</v>
      </c>
      <c r="W30" s="81" t="b">
        <f>OR(U30=FALSE)</f>
        <v>1</v>
      </c>
      <c r="X30" s="82">
        <f>Q30*S30</f>
        <v>0</v>
      </c>
      <c r="Y30" s="82">
        <f>K29</f>
        <v>0.05</v>
      </c>
      <c r="Z30" s="81">
        <f>SUM(R30:R30)</f>
        <v>0</v>
      </c>
      <c r="AA30" s="81">
        <f>IF(SUM(Q30:Q30)=0,0,1)</f>
        <v>0</v>
      </c>
      <c r="AB30" s="134">
        <f>IF(AA30=1,SUMPRODUCT(P30:P30,Q30:Q30)/SUMPRODUCT(O30:O30,Q30:Q30),0)</f>
        <v>0</v>
      </c>
    </row>
    <row r="31" spans="3:28" ht="36" customHeight="1" x14ac:dyDescent="0.3">
      <c r="C31" s="364" t="s">
        <v>141</v>
      </c>
      <c r="D31" s="364"/>
      <c r="E31" s="364"/>
      <c r="F31" s="364"/>
      <c r="G31" s="364"/>
      <c r="H31" s="364"/>
      <c r="I31" s="364"/>
      <c r="J31" s="346"/>
      <c r="K31" s="178">
        <v>7.0000000000000007E-2</v>
      </c>
      <c r="L31" s="257"/>
      <c r="M31" s="152">
        <f>SUM(L32:L32)</f>
        <v>0.6</v>
      </c>
      <c r="O31" s="92"/>
      <c r="P31" s="91"/>
      <c r="Q31" s="91"/>
      <c r="R31" s="91"/>
      <c r="S31" s="91"/>
      <c r="T31" s="91"/>
      <c r="U31" s="91"/>
      <c r="V31" s="91"/>
      <c r="X31" s="152">
        <f>X30*Y30</f>
        <v>0</v>
      </c>
    </row>
    <row r="32" spans="3:28" ht="400" customHeight="1" x14ac:dyDescent="0.3">
      <c r="C32" s="85" t="s">
        <v>77</v>
      </c>
      <c r="D32" s="6" t="s">
        <v>157</v>
      </c>
      <c r="E32" s="6" t="s">
        <v>158</v>
      </c>
      <c r="F32" s="214"/>
      <c r="G32" s="27"/>
      <c r="H32" s="27"/>
      <c r="I32" s="27"/>
      <c r="J32" s="28"/>
      <c r="K32" s="216" t="str">
        <f t="shared" si="16"/>
        <v/>
      </c>
      <c r="L32" s="256">
        <v>0.6</v>
      </c>
      <c r="O32" s="82">
        <f>L32</f>
        <v>0.6</v>
      </c>
      <c r="P32" s="81">
        <f>IF(J32&lt;&gt;"",1,IF(I32&lt;&gt;"",2/3,IF(H32&lt;&gt;"",1/3,0)))*O32*20</f>
        <v>0</v>
      </c>
      <c r="Q32" s="81">
        <f>IF(F32&lt;&gt;"",1,0)+IF(G32&lt;&gt;"",1,0)+IF(H32&lt;&gt;"",1,0)+IF(I32&lt;&gt;"",1,0)+IF(J32&lt;&gt;"",1,0)</f>
        <v>0</v>
      </c>
      <c r="R32" s="81">
        <f>IF(F32&lt;&gt;"",0,IF(G32="",(P32/(O32*20)),0.02+(P32/(O32*20))))</f>
        <v>0</v>
      </c>
      <c r="S32" s="81">
        <f>IF(F32&lt;&gt;"",0,O32)</f>
        <v>0.6</v>
      </c>
      <c r="T32" s="81">
        <f>IF(K32&lt;&gt;"",1,0)</f>
        <v>0</v>
      </c>
      <c r="U32" s="81" t="b">
        <f>IF(F32="",OR(G32&lt;&gt;"",H32&lt;&gt;"",I32&lt;&gt;"",J32&lt;&gt;""),0)</f>
        <v>0</v>
      </c>
      <c r="V32" s="81">
        <f>IF(F32&lt;&gt;"",IF(G32&lt;&gt;"",1,0)+IF(H32&lt;&gt;"",1,0)+IF(I32&lt;&gt;"",1,0)+IF(J32&lt;&gt;"",1,0),0)</f>
        <v>0</v>
      </c>
      <c r="W32" s="81" t="b">
        <f>OR(U32=FALSE)</f>
        <v>1</v>
      </c>
      <c r="X32" s="82">
        <f>Q32*S32</f>
        <v>0</v>
      </c>
      <c r="Y32" s="82">
        <f>K31</f>
        <v>7.0000000000000007E-2</v>
      </c>
      <c r="Z32" s="81">
        <f>SUM(R32:R32)</f>
        <v>0</v>
      </c>
      <c r="AA32" s="81">
        <f>IF(SUM(Q32:Q32)=0,0,1)</f>
        <v>0</v>
      </c>
      <c r="AB32" s="134">
        <f>IF(AA32=1,SUMPRODUCT(P32:P32,Q32:Q32)/SUMPRODUCT(O32:O32,Q32:Q32),0)</f>
        <v>0</v>
      </c>
    </row>
    <row r="33" spans="3:28" ht="36" customHeight="1" x14ac:dyDescent="0.3">
      <c r="C33" s="346" t="s">
        <v>142</v>
      </c>
      <c r="D33" s="347"/>
      <c r="E33" s="347"/>
      <c r="F33" s="347"/>
      <c r="G33" s="347"/>
      <c r="H33" s="347"/>
      <c r="I33" s="347"/>
      <c r="J33" s="347"/>
      <c r="K33" s="178">
        <v>0.05</v>
      </c>
      <c r="M33" s="152">
        <f>SUM(L34:L34)</f>
        <v>1</v>
      </c>
      <c r="O33" s="159"/>
      <c r="P33" s="157"/>
      <c r="Q33" s="157"/>
      <c r="R33" s="157"/>
      <c r="S33" s="157"/>
      <c r="T33" s="157"/>
      <c r="U33" s="157"/>
      <c r="V33" s="157"/>
      <c r="W33" s="160"/>
      <c r="X33" s="152">
        <f>X32*Y32</f>
        <v>0</v>
      </c>
    </row>
    <row r="34" spans="3:28" ht="380.15" customHeight="1" x14ac:dyDescent="0.3">
      <c r="C34" s="85" t="s">
        <v>161</v>
      </c>
      <c r="D34" s="161" t="s">
        <v>159</v>
      </c>
      <c r="E34" s="161" t="s">
        <v>160</v>
      </c>
      <c r="F34" s="214"/>
      <c r="G34" s="162"/>
      <c r="H34" s="162"/>
      <c r="I34" s="162"/>
      <c r="J34" s="163"/>
      <c r="K34" s="217" t="str">
        <f t="shared" si="16"/>
        <v/>
      </c>
      <c r="L34" s="141">
        <v>1</v>
      </c>
      <c r="O34" s="164">
        <f>L34</f>
        <v>1</v>
      </c>
      <c r="P34" s="165">
        <f>IF(J34&lt;&gt;"",1,IF(I34&lt;&gt;"",2/3,IF(H34&lt;&gt;"",1/3,0)))*O34*20</f>
        <v>0</v>
      </c>
      <c r="Q34" s="81">
        <f>IF(F34&lt;&gt;"",1,0)+IF(G34&lt;&gt;"",1,0)+IF(H34&lt;&gt;"",1,0)+IF(I34&lt;&gt;"",1,0)+IF(J34&lt;&gt;"",1,0)</f>
        <v>0</v>
      </c>
      <c r="R34" s="165">
        <f>IF(F34&lt;&gt;"",0,IF(G34="",(P34/(O34*20)),0.02+(P34/(O34*20))))</f>
        <v>0</v>
      </c>
      <c r="S34" s="165">
        <f>IF(F34&lt;&gt;"",0,O34)</f>
        <v>1</v>
      </c>
      <c r="T34" s="165">
        <f>IF(K34&lt;&gt;"",1,0)</f>
        <v>0</v>
      </c>
      <c r="U34" s="165" t="b">
        <f>IF(F34="",OR(G34&lt;&gt;"",H34&lt;&gt;"",I34&lt;&gt;"",J34&lt;&gt;""),0)</f>
        <v>0</v>
      </c>
      <c r="V34" s="165">
        <f>IF(F34&lt;&gt;"",IF(G34&lt;&gt;"",1,0)+IF(H34&lt;&gt;"",1,0)+IF(I34&lt;&gt;"",1,0)+IF(J34&lt;&gt;"",1,0),0)</f>
        <v>0</v>
      </c>
      <c r="W34" s="165" t="b">
        <f>OR(U34=FALSE)</f>
        <v>1</v>
      </c>
      <c r="X34" s="82">
        <f>Q34*S34</f>
        <v>0</v>
      </c>
      <c r="Y34" s="82">
        <f>K33</f>
        <v>0.05</v>
      </c>
      <c r="Z34" s="81">
        <f>SUM(R34:R34)</f>
        <v>0</v>
      </c>
      <c r="AA34" s="81">
        <f>IF(SUM(Q34:Q34)=0,0,1)</f>
        <v>0</v>
      </c>
      <c r="AB34" s="134">
        <f>IF(AA34=1,SUMPRODUCT(P34:P34,Q34:Q34)/SUMPRODUCT(O34:O34,Q34:Q34),0)</f>
        <v>0</v>
      </c>
    </row>
    <row r="35" spans="3:28" ht="38.25" customHeight="1" x14ac:dyDescent="0.3">
      <c r="C35" s="346" t="s">
        <v>162</v>
      </c>
      <c r="D35" s="347"/>
      <c r="E35" s="347"/>
      <c r="F35" s="347"/>
      <c r="G35" s="347"/>
      <c r="H35" s="347"/>
      <c r="I35" s="347"/>
      <c r="J35" s="347"/>
      <c r="K35" s="178">
        <v>0.3</v>
      </c>
      <c r="M35" s="152">
        <f>SUM(L36:L36)</f>
        <v>1</v>
      </c>
      <c r="O35" s="92"/>
      <c r="P35" s="91"/>
      <c r="Q35" s="91"/>
      <c r="R35" s="91"/>
      <c r="S35" s="91"/>
      <c r="T35" s="91"/>
      <c r="U35" s="91"/>
      <c r="V35" s="91"/>
      <c r="W35" s="91"/>
      <c r="X35" s="166">
        <f>X34*Y34</f>
        <v>0</v>
      </c>
      <c r="Y35" s="92"/>
      <c r="Z35" s="91"/>
      <c r="AA35" s="91"/>
      <c r="AB35" s="137"/>
    </row>
    <row r="36" spans="3:28" ht="380.15" customHeight="1" x14ac:dyDescent="0.3">
      <c r="C36" s="85" t="s">
        <v>92</v>
      </c>
      <c r="D36" s="6" t="s">
        <v>163</v>
      </c>
      <c r="E36" s="6" t="s">
        <v>164</v>
      </c>
      <c r="F36" s="214"/>
      <c r="G36" s="153"/>
      <c r="H36" s="153"/>
      <c r="I36" s="153"/>
      <c r="J36" s="153"/>
      <c r="K36" s="217" t="str">
        <f t="shared" ref="K36" si="17">IF(Q36&gt;1,"?",(IF(V36&gt;0,"?","")))</f>
        <v/>
      </c>
      <c r="L36" s="86">
        <v>1</v>
      </c>
      <c r="O36" s="82">
        <f>L36</f>
        <v>1</v>
      </c>
      <c r="P36" s="81">
        <f>IF(J36&lt;&gt;"",1,IF(I36&lt;&gt;"",2/3,IF(H36&lt;&gt;"",1/3,0)))*O36*20</f>
        <v>0</v>
      </c>
      <c r="Q36" s="81">
        <f>IF(F36&lt;&gt;"",1,0)+IF(G36&lt;&gt;"",1,0)+IF(H36&lt;&gt;"",1,0)+IF(I36&lt;&gt;"",1,0)+IF(J36&lt;&gt;"",1,0)</f>
        <v>0</v>
      </c>
      <c r="R36" s="81">
        <f>IF(F36&lt;&gt;"",0,IF(G36="",(P36/(O36*20)),0.02+(P36/(O36*20))))</f>
        <v>0</v>
      </c>
      <c r="S36" s="81">
        <f>IF(F36&lt;&gt;"",0,O36)</f>
        <v>1</v>
      </c>
      <c r="T36" s="81">
        <f>IF(K36&lt;&gt;"",1,0)</f>
        <v>0</v>
      </c>
      <c r="U36" s="81" t="b">
        <f>IF(F36="",OR(G36&lt;&gt;"",H36&lt;&gt;"",I36&lt;&gt;"",J36&lt;&gt;""),0)</f>
        <v>0</v>
      </c>
      <c r="V36" s="81">
        <f>IF(F36&lt;&gt;"",IF(G36&lt;&gt;"",1,0)+IF(H36&lt;&gt;"",1,0)+IF(I36&lt;&gt;"",1,0)+IF(J36&lt;&gt;"",1,0),0)</f>
        <v>0</v>
      </c>
      <c r="W36" s="81" t="b">
        <f>OR(U36=FALSE)</f>
        <v>1</v>
      </c>
      <c r="X36" s="82">
        <f>Q36*S36</f>
        <v>0</v>
      </c>
      <c r="Y36" s="82">
        <f>K35</f>
        <v>0.3</v>
      </c>
      <c r="Z36" s="81">
        <f>SUM(R36:R36)</f>
        <v>0</v>
      </c>
      <c r="AA36" s="81">
        <f>IF(SUM(Q36:Q36)=0,0,1)</f>
        <v>0</v>
      </c>
      <c r="AB36" s="134">
        <f>IF(AA36=1,SUMPRODUCT(P36:P36,Q36:Q36)/SUMPRODUCT(O36:O36,Q36:Q36),0)</f>
        <v>0</v>
      </c>
    </row>
    <row r="37" spans="3:28" ht="40.5" customHeight="1" x14ac:dyDescent="0.3">
      <c r="C37" s="346" t="s">
        <v>165</v>
      </c>
      <c r="D37" s="347"/>
      <c r="E37" s="347"/>
      <c r="F37" s="347"/>
      <c r="G37" s="347"/>
      <c r="H37" s="347"/>
      <c r="I37" s="347"/>
      <c r="J37" s="347"/>
      <c r="K37" s="180">
        <v>0.05</v>
      </c>
      <c r="M37" s="152">
        <f>SUM(L38:L38)</f>
        <v>1</v>
      </c>
      <c r="O37" s="92"/>
      <c r="P37" s="91"/>
      <c r="Q37" s="91"/>
      <c r="R37" s="91"/>
      <c r="S37" s="91"/>
      <c r="T37" s="91"/>
      <c r="U37" s="91"/>
      <c r="V37" s="91"/>
      <c r="W37" s="91"/>
      <c r="X37" s="151">
        <f>X36*Y36</f>
        <v>0</v>
      </c>
      <c r="Y37" s="92"/>
      <c r="Z37" s="91"/>
      <c r="AA37" s="91"/>
      <c r="AB37" s="137"/>
    </row>
    <row r="38" spans="3:28" ht="400" customHeight="1" x14ac:dyDescent="0.3">
      <c r="C38" s="85" t="s">
        <v>101</v>
      </c>
      <c r="D38" s="6" t="s">
        <v>166</v>
      </c>
      <c r="E38" s="6" t="s">
        <v>167</v>
      </c>
      <c r="F38" s="214"/>
      <c r="G38" s="153"/>
      <c r="H38" s="153"/>
      <c r="I38" s="153"/>
      <c r="J38" s="153"/>
      <c r="K38" s="217" t="str">
        <f t="shared" ref="K38:K40" si="18">IF(Q38&gt;1,"?",(IF(V38&gt;0,"?","")))</f>
        <v/>
      </c>
      <c r="L38" s="86">
        <v>1</v>
      </c>
      <c r="O38" s="82">
        <f>L38</f>
        <v>1</v>
      </c>
      <c r="P38" s="81">
        <f>IF(J38&lt;&gt;"",1,IF(I38&lt;&gt;"",2/3,IF(H38&lt;&gt;"",1/3,0)))*O38*20</f>
        <v>0</v>
      </c>
      <c r="Q38" s="81">
        <f>IF(F38&lt;&gt;"",1,0)+IF(G38&lt;&gt;"",1,0)+IF(H38&lt;&gt;"",1,0)+IF(I38&lt;&gt;"",1,0)+IF(J38&lt;&gt;"",1,0)</f>
        <v>0</v>
      </c>
      <c r="R38" s="81">
        <f>IF(F38&lt;&gt;"",0,IF(G38="",(P38/(O38*20)),0.02+(P38/(O38*20))))</f>
        <v>0</v>
      </c>
      <c r="S38" s="81">
        <f>IF(F38&lt;&gt;"",0,O38)</f>
        <v>1</v>
      </c>
      <c r="T38" s="81">
        <f>IF(K38&lt;&gt;"",1,0)</f>
        <v>0</v>
      </c>
      <c r="U38" s="81" t="b">
        <f>IF(F38="",OR(G38&lt;&gt;"",H38&lt;&gt;"",I38&lt;&gt;"",J38&lt;&gt;""),0)</f>
        <v>0</v>
      </c>
      <c r="V38" s="81">
        <f>IF(F38&lt;&gt;"",IF(G38&lt;&gt;"",1,0)+IF(H38&lt;&gt;"",1,0)+IF(I38&lt;&gt;"",1,0)+IF(J38&lt;&gt;"",1,0),0)</f>
        <v>0</v>
      </c>
      <c r="W38" s="81" t="b">
        <f>OR(U38=FALSE)</f>
        <v>1</v>
      </c>
      <c r="X38" s="82">
        <f>Q38*S38</f>
        <v>0</v>
      </c>
      <c r="Y38" s="82">
        <f>K37</f>
        <v>0.05</v>
      </c>
      <c r="Z38" s="81">
        <f>SUM(R38:R38)</f>
        <v>0</v>
      </c>
      <c r="AA38" s="81">
        <f>IF(SUM(Q38:Q40)=0,0,1)</f>
        <v>0</v>
      </c>
      <c r="AB38" s="134">
        <f>IF(AA38=1,SUMPRODUCT(P38:P40,Q38:Q40)/SUMPRODUCT(O38:O40,Q38:Q40),0)</f>
        <v>0</v>
      </c>
    </row>
    <row r="39" spans="3:28" ht="40.5" customHeight="1" x14ac:dyDescent="0.3">
      <c r="C39" s="346" t="s">
        <v>169</v>
      </c>
      <c r="D39" s="347"/>
      <c r="E39" s="347"/>
      <c r="F39" s="347"/>
      <c r="G39" s="347"/>
      <c r="H39" s="347"/>
      <c r="I39" s="347"/>
      <c r="J39" s="347"/>
      <c r="K39" s="180">
        <v>2.5000000000000001E-2</v>
      </c>
      <c r="M39" s="152">
        <f>SUM(L40:L40)</f>
        <v>1</v>
      </c>
      <c r="O39" s="82"/>
      <c r="P39" s="81"/>
      <c r="Q39" s="81"/>
      <c r="R39" s="81"/>
      <c r="S39" s="81"/>
      <c r="T39" s="81"/>
      <c r="U39" s="81"/>
      <c r="V39" s="81"/>
      <c r="W39" s="91"/>
      <c r="X39" s="151">
        <f>X38*Y38</f>
        <v>0</v>
      </c>
      <c r="Y39" s="92"/>
      <c r="Z39" s="91"/>
      <c r="AA39" s="91"/>
      <c r="AB39" s="137"/>
    </row>
    <row r="40" spans="3:28" ht="300" customHeight="1" x14ac:dyDescent="0.3">
      <c r="C40" s="85" t="s">
        <v>168</v>
      </c>
      <c r="D40" s="6" t="s">
        <v>170</v>
      </c>
      <c r="E40" s="6" t="s">
        <v>171</v>
      </c>
      <c r="F40" s="214"/>
      <c r="G40" s="153"/>
      <c r="H40" s="153"/>
      <c r="I40" s="153"/>
      <c r="J40" s="153"/>
      <c r="K40" s="217" t="str">
        <f t="shared" si="18"/>
        <v/>
      </c>
      <c r="L40" s="86">
        <v>1</v>
      </c>
      <c r="O40" s="82">
        <f t="shared" ref="O40" si="19">L40</f>
        <v>1</v>
      </c>
      <c r="P40" s="81">
        <f t="shared" ref="P40" si="20">IF(J40&lt;&gt;"",1,IF(I40&lt;&gt;"",2/3,IF(H40&lt;&gt;"",1/3,0)))*O40*20</f>
        <v>0</v>
      </c>
      <c r="Q40" s="81">
        <f>IF(F40&lt;&gt;"",1,0)+IF(G40&lt;&gt;"",1,0)+IF(H40&lt;&gt;"",1,0)+IF(I40&lt;&gt;"",1,0)+IF(J40&lt;&gt;"",1,0)</f>
        <v>0</v>
      </c>
      <c r="R40" s="81">
        <f>IF(F40&lt;&gt;"",0,IF(G40="",(P40/(O40*20)),0.02+(P40/(O40*20))))</f>
        <v>0</v>
      </c>
      <c r="S40" s="81">
        <f t="shared" ref="S40" si="21">IF(F40&lt;&gt;"",0,O40)</f>
        <v>1</v>
      </c>
      <c r="T40" s="81">
        <f t="shared" ref="T40" si="22">IF(K40&lt;&gt;"",1,0)</f>
        <v>0</v>
      </c>
      <c r="U40" s="81" t="b">
        <f t="shared" ref="U40" si="23">IF(F40="",OR(G40&lt;&gt;"",H40&lt;&gt;"",I40&lt;&gt;"",J40&lt;&gt;""),0)</f>
        <v>0</v>
      </c>
      <c r="V40" s="81">
        <f t="shared" ref="V40" si="24">IF(F40&lt;&gt;"",IF(G40&lt;&gt;"",1,0)+IF(H40&lt;&gt;"",1,0)+IF(I40&lt;&gt;"",1,0)+IF(J40&lt;&gt;"",1,0),0)</f>
        <v>0</v>
      </c>
      <c r="W40" s="81" t="b">
        <f>OR(U40=FALSE)</f>
        <v>1</v>
      </c>
      <c r="X40" s="82">
        <f>Q40*S40</f>
        <v>0</v>
      </c>
      <c r="Y40" s="82">
        <f>K39</f>
        <v>2.5000000000000001E-2</v>
      </c>
      <c r="Z40" s="81">
        <f>SUM(R40:R40)</f>
        <v>0</v>
      </c>
      <c r="AA40" s="81">
        <f>IF(SUM(Q40:Q42)=0,0,1)</f>
        <v>0</v>
      </c>
      <c r="AB40" s="134">
        <f>IF(AA40=1,SUMPRODUCT(P40:P42,Q40:Q42)/SUMPRODUCT(O40:O42,Q40:Q42),0)</f>
        <v>0</v>
      </c>
    </row>
    <row r="41" spans="3:28" ht="40.5" customHeight="1" x14ac:dyDescent="0.3">
      <c r="C41" s="346" t="s">
        <v>143</v>
      </c>
      <c r="D41" s="347"/>
      <c r="E41" s="347"/>
      <c r="F41" s="347"/>
      <c r="G41" s="347"/>
      <c r="H41" s="347"/>
      <c r="I41" s="347"/>
      <c r="J41" s="347"/>
      <c r="K41" s="180">
        <v>0.05</v>
      </c>
      <c r="M41" s="152">
        <f>SUM(L42,L43)</f>
        <v>1</v>
      </c>
      <c r="O41" s="92"/>
      <c r="P41" s="91"/>
      <c r="Q41" s="91"/>
      <c r="R41" s="91"/>
      <c r="S41" s="91"/>
      <c r="T41" s="91"/>
      <c r="U41" s="91"/>
      <c r="V41" s="91"/>
      <c r="W41" s="91"/>
      <c r="X41" s="151">
        <f>X40*Y40</f>
        <v>0</v>
      </c>
      <c r="Y41" s="92"/>
      <c r="Z41" s="91"/>
      <c r="AA41" s="91"/>
      <c r="AB41" s="137"/>
    </row>
    <row r="42" spans="3:28" ht="250" customHeight="1" x14ac:dyDescent="0.3">
      <c r="C42" s="85" t="s">
        <v>102</v>
      </c>
      <c r="D42" s="6" t="s">
        <v>173</v>
      </c>
      <c r="E42" s="34" t="s">
        <v>174</v>
      </c>
      <c r="F42" s="215"/>
      <c r="G42" s="181"/>
      <c r="H42" s="181"/>
      <c r="I42" s="181"/>
      <c r="J42" s="181"/>
      <c r="K42" s="217" t="str">
        <f t="shared" ref="K42:K43" si="25">IF(Q42&gt;1,"?",(IF(V42&gt;0,"?","")))</f>
        <v/>
      </c>
      <c r="L42" s="86">
        <v>0.5</v>
      </c>
      <c r="N42" s="167"/>
      <c r="O42" s="80">
        <f>L42</f>
        <v>0.5</v>
      </c>
      <c r="P42" s="81">
        <f>IF(J42&lt;&gt;"",1,IF(I42&lt;&gt;"",2/3,IF(H42&lt;&gt;"",1/3,0)))*O42*20</f>
        <v>0</v>
      </c>
      <c r="Q42" s="81">
        <f>IF(F42&lt;&gt;"",1,0)+IF(G42&lt;&gt;"",1,0)+IF(H42&lt;&gt;"",1,0)+IF(I42&lt;&gt;"",1,0)+IF(J42&lt;&gt;"",1,0)</f>
        <v>0</v>
      </c>
      <c r="R42" s="81">
        <f>IF(F42&lt;&gt;"",0,IF(G42="",(P42/(O42*20)),0.02+(P42/(O42*20))))</f>
        <v>0</v>
      </c>
      <c r="S42" s="81">
        <f>IF(F42&lt;&gt;"",0,O42)</f>
        <v>0.5</v>
      </c>
      <c r="T42" s="81">
        <f>IF(K42&lt;&gt;"",1,0)</f>
        <v>0</v>
      </c>
      <c r="U42" s="81" t="b">
        <f>IF(F42="",OR(G42&lt;&gt;"",H42&lt;&gt;"",I42&lt;&gt;"",J42&lt;&gt;""),0)</f>
        <v>0</v>
      </c>
      <c r="V42" s="81">
        <f>IF(F42&lt;&gt;"",IF(G42&lt;&gt;"",1,0)+IF(H42&lt;&gt;"",1,0)+IF(I42&lt;&gt;"",1,0)+IF(J42&lt;&gt;"",1,0),0)</f>
        <v>0</v>
      </c>
      <c r="W42" s="81" t="b">
        <f>OR(U42=FALSE)</f>
        <v>1</v>
      </c>
      <c r="X42" s="82">
        <f>Q42*S42+Q43*S43</f>
        <v>0</v>
      </c>
      <c r="Y42" s="82">
        <f>K39</f>
        <v>2.5000000000000001E-2</v>
      </c>
      <c r="Z42" s="81">
        <f>SUM(R42,R43)</f>
        <v>0</v>
      </c>
      <c r="AA42" s="81">
        <f>IF(SUM(Q42:Q43)=0,0,1)</f>
        <v>0</v>
      </c>
      <c r="AB42" s="134">
        <f>IF(AA42=1,SUMPRODUCT(P42:P43,Q42:Q43)/SUMPRODUCT(O42:O43,Q42:Q43),0)</f>
        <v>0</v>
      </c>
    </row>
    <row r="43" spans="3:28" ht="250" customHeight="1" x14ac:dyDescent="0.3">
      <c r="C43" s="85" t="s">
        <v>172</v>
      </c>
      <c r="D43" s="34" t="s">
        <v>175</v>
      </c>
      <c r="E43" s="34" t="s">
        <v>176</v>
      </c>
      <c r="F43" s="215"/>
      <c r="G43" s="181"/>
      <c r="H43" s="181"/>
      <c r="I43" s="181"/>
      <c r="J43" s="181"/>
      <c r="K43" s="217" t="str">
        <f t="shared" si="25"/>
        <v/>
      </c>
      <c r="L43" s="86">
        <v>0.5</v>
      </c>
      <c r="N43" s="167"/>
      <c r="O43" s="80">
        <f>L43</f>
        <v>0.5</v>
      </c>
      <c r="P43" s="81">
        <f>IF(J43&lt;&gt;"",1,IF(I43&lt;&gt;"",2/3,IF(H43&lt;&gt;"",1/3,0)))*O43*20</f>
        <v>0</v>
      </c>
      <c r="Q43" s="81">
        <f>IF(F43&lt;&gt;"",1,0)+IF(G43&lt;&gt;"",1,0)+IF(H43&lt;&gt;"",1,0)+IF(I43&lt;&gt;"",1,0)+IF(J43&lt;&gt;"",1,0)</f>
        <v>0</v>
      </c>
      <c r="R43" s="81">
        <f>IF(F43&lt;&gt;"",0,IF(G43="",(P43/(O43*20)),0.02+(P43/(O43*20))))</f>
        <v>0</v>
      </c>
      <c r="S43" s="81">
        <f>IF(F43&lt;&gt;"",0,O43)</f>
        <v>0.5</v>
      </c>
      <c r="T43" s="81">
        <f>IF(K43&lt;&gt;"",1,0)</f>
        <v>0</v>
      </c>
      <c r="U43" s="81" t="b">
        <f>IF(F43="",OR(G43&lt;&gt;"",H43&lt;&gt;"",I43&lt;&gt;"",J43&lt;&gt;""),0)</f>
        <v>0</v>
      </c>
      <c r="V43" s="81">
        <f>IF(F43&lt;&gt;"",IF(G43&lt;&gt;"",1,0)+IF(H43&lt;&gt;"",1,0)+IF(I43&lt;&gt;"",1,0)+IF(J43&lt;&gt;"",1,0),0)</f>
        <v>0</v>
      </c>
      <c r="W43" s="91"/>
      <c r="X43" s="92">
        <f>X42*Y42</f>
        <v>0</v>
      </c>
      <c r="Y43" s="92"/>
      <c r="Z43" s="91"/>
      <c r="AA43" s="91"/>
      <c r="AB43" s="137"/>
    </row>
    <row r="44" spans="3:28" ht="40.5" customHeight="1" x14ac:dyDescent="0.3">
      <c r="C44" s="346" t="s">
        <v>144</v>
      </c>
      <c r="D44" s="347"/>
      <c r="E44" s="347"/>
      <c r="F44" s="347"/>
      <c r="G44" s="347"/>
      <c r="H44" s="347"/>
      <c r="I44" s="347"/>
      <c r="J44" s="347"/>
      <c r="K44" s="180">
        <v>0.05</v>
      </c>
      <c r="M44" s="152">
        <f>SUM(L45,L46)</f>
        <v>1</v>
      </c>
      <c r="O44" s="92"/>
      <c r="P44" s="91"/>
      <c r="Q44" s="91"/>
      <c r="R44" s="91"/>
      <c r="S44" s="91"/>
      <c r="T44" s="91"/>
      <c r="U44" s="91"/>
      <c r="V44" s="91"/>
      <c r="W44" s="91"/>
      <c r="X44" s="151"/>
      <c r="Y44" s="92"/>
      <c r="Z44" s="91"/>
      <c r="AA44" s="91"/>
      <c r="AB44" s="137"/>
    </row>
    <row r="45" spans="3:28" ht="40" customHeight="1" x14ac:dyDescent="0.3">
      <c r="C45" s="85" t="s">
        <v>178</v>
      </c>
      <c r="D45" s="34" t="s">
        <v>177</v>
      </c>
      <c r="E45" s="34" t="s">
        <v>179</v>
      </c>
      <c r="F45" s="215"/>
      <c r="G45" s="181"/>
      <c r="H45" s="181"/>
      <c r="I45" s="181"/>
      <c r="J45" s="181"/>
      <c r="K45" s="217" t="str">
        <f t="shared" ref="K45:K46" si="26">IF(Q45&gt;1,"?",(IF(V45&gt;0,"?","")))</f>
        <v/>
      </c>
      <c r="L45" s="86">
        <v>0.5</v>
      </c>
      <c r="N45" s="167"/>
      <c r="O45" s="80">
        <f>L45</f>
        <v>0.5</v>
      </c>
      <c r="P45" s="81">
        <f>IF(J45&lt;&gt;"",1,IF(I45&lt;&gt;"",2/3,IF(H45&lt;&gt;"",1/3,0)))*O45*20</f>
        <v>0</v>
      </c>
      <c r="Q45" s="81">
        <f>IF(F45&lt;&gt;"",1,0)+IF(G45&lt;&gt;"",1,0)+IF(H45&lt;&gt;"",1,0)+IF(I45&lt;&gt;"",1,0)+IF(J45&lt;&gt;"",1,0)</f>
        <v>0</v>
      </c>
      <c r="R45" s="81">
        <f>IF(F45&lt;&gt;"",0,IF(G45="",(P45/(O45*20)),0.02+(P45/(O45*20))))</f>
        <v>0</v>
      </c>
      <c r="S45" s="81">
        <f>IF(F45&lt;&gt;"",0,O45)</f>
        <v>0.5</v>
      </c>
      <c r="T45" s="81">
        <f>IF(K45&lt;&gt;"",1,0)</f>
        <v>0</v>
      </c>
      <c r="U45" s="81" t="b">
        <f>IF(F45="",OR(G45&lt;&gt;"",H45&lt;&gt;"",I45&lt;&gt;"",J45&lt;&gt;""),0)</f>
        <v>0</v>
      </c>
      <c r="V45" s="81">
        <f>IF(F45&lt;&gt;"",IF(G45&lt;&gt;"",1,0)+IF(H45&lt;&gt;"",1,0)+IF(I45&lt;&gt;"",1,0)+IF(J45&lt;&gt;"",1,0),0)</f>
        <v>0</v>
      </c>
      <c r="W45" s="81" t="b">
        <f>OR(U45=FALSE)</f>
        <v>1</v>
      </c>
      <c r="X45" s="82">
        <f>Q45*S45+Q46*S46</f>
        <v>0</v>
      </c>
      <c r="Y45" s="82">
        <f>K44</f>
        <v>0.05</v>
      </c>
      <c r="Z45" s="81">
        <f>SUM(R45,R46)</f>
        <v>0</v>
      </c>
      <c r="AA45" s="81">
        <f>IF(SUM(Q45:Q46)=0,0,1)</f>
        <v>0</v>
      </c>
      <c r="AB45" s="134">
        <f>IF(AA45=1,SUMPRODUCT(P45:P46,Q45:Q46)/SUMPRODUCT(O45:O46,Q45:Q46),0)</f>
        <v>0</v>
      </c>
    </row>
    <row r="46" spans="3:28" ht="70" customHeight="1" x14ac:dyDescent="0.3">
      <c r="C46" s="85" t="s">
        <v>79</v>
      </c>
      <c r="D46" s="34" t="s">
        <v>180</v>
      </c>
      <c r="E46" s="34" t="s">
        <v>181</v>
      </c>
      <c r="F46" s="215"/>
      <c r="G46" s="181"/>
      <c r="H46" s="181"/>
      <c r="I46" s="181"/>
      <c r="J46" s="181"/>
      <c r="K46" s="217" t="str">
        <f t="shared" si="26"/>
        <v/>
      </c>
      <c r="L46" s="86">
        <v>0.5</v>
      </c>
      <c r="N46" s="167"/>
      <c r="O46" s="80">
        <f>L46</f>
        <v>0.5</v>
      </c>
      <c r="P46" s="81">
        <f>IF(J46&lt;&gt;"",1,IF(I46&lt;&gt;"",2/3,IF(H46&lt;&gt;"",1/3,0)))*O46*20</f>
        <v>0</v>
      </c>
      <c r="Q46" s="81">
        <f>IF(F46&lt;&gt;"",1,0)+IF(G46&lt;&gt;"",1,0)+IF(H46&lt;&gt;"",1,0)+IF(I46&lt;&gt;"",1,0)+IF(J46&lt;&gt;"",1,0)</f>
        <v>0</v>
      </c>
      <c r="R46" s="81">
        <f>IF(F46&lt;&gt;"",0,IF(G46="",(P46/(O46*20)),0.02+(P46/(O46*20))))</f>
        <v>0</v>
      </c>
      <c r="S46" s="81">
        <f>IF(F46&lt;&gt;"",0,O46)</f>
        <v>0.5</v>
      </c>
      <c r="T46" s="81">
        <f>IF(K46&lt;&gt;"",1,0)</f>
        <v>0</v>
      </c>
      <c r="U46" s="81" t="b">
        <f>IF(F46="",OR(G46&lt;&gt;"",H46&lt;&gt;"",I46&lt;&gt;"",J46&lt;&gt;""),0)</f>
        <v>0</v>
      </c>
      <c r="V46" s="81">
        <f>IF(F46&lt;&gt;"",IF(G46&lt;&gt;"",1,0)+IF(H46&lt;&gt;"",1,0)+IF(I46&lt;&gt;"",1,0)+IF(J46&lt;&gt;"",1,0),0)</f>
        <v>0</v>
      </c>
      <c r="W46" s="81"/>
      <c r="X46" s="82"/>
      <c r="Y46" s="82"/>
      <c r="Z46" s="81"/>
      <c r="AA46" s="81"/>
      <c r="AB46" s="134"/>
    </row>
    <row r="47" spans="3:28" ht="36.75" customHeight="1" thickBot="1" x14ac:dyDescent="0.35">
      <c r="C47" s="348" t="s">
        <v>29</v>
      </c>
      <c r="D47" s="348"/>
      <c r="E47" s="349"/>
      <c r="F47" s="348"/>
      <c r="G47" s="348"/>
      <c r="H47" s="348"/>
      <c r="I47" s="348"/>
      <c r="J47" s="348"/>
      <c r="K47" s="348"/>
      <c r="L47" s="47"/>
      <c r="N47" s="47"/>
      <c r="X47" s="133">
        <f>X45*Y45</f>
        <v>0</v>
      </c>
    </row>
    <row r="48" spans="3:28" ht="53.15" customHeight="1" thickBot="1" x14ac:dyDescent="0.35">
      <c r="C48" s="98"/>
      <c r="D48" s="98"/>
      <c r="E48" s="237" t="s">
        <v>8</v>
      </c>
      <c r="F48" s="98"/>
      <c r="G48" s="350">
        <f>X48</f>
        <v>0</v>
      </c>
      <c r="H48" s="350"/>
      <c r="I48" s="350"/>
      <c r="J48" s="350"/>
      <c r="L48" s="99">
        <f>SUM(K15+K19+K24+ K27+K29+K31+K33+K35+K37+K39+K41+K44)</f>
        <v>0.99500000000000022</v>
      </c>
      <c r="Q48" s="168">
        <f>(AA16+AA20+AA25+AA28+AA30+AA32+AA34+AA36+AA38+AA45)</f>
        <v>0</v>
      </c>
      <c r="R48" s="42">
        <f>SUM(Q16:Q46)</f>
        <v>0</v>
      </c>
      <c r="T48" s="169">
        <f>SUM(T15:U46)</f>
        <v>0</v>
      </c>
      <c r="W48" s="170" t="b">
        <f>OR(W16=TRUE,W20=TRUE,W25=TRUE,W28=TRUE,W30=TRUE,W32=TRUE,W34=TRUE,W36=TRUE,W38=TRUE,W46=TRUE)</f>
        <v>1</v>
      </c>
      <c r="X48" s="171">
        <f>X17+X21+X26+X29+X31+X33+X35+X37+X39+X41+X43+X47</f>
        <v>0</v>
      </c>
      <c r="Y48" s="172" t="s">
        <v>49</v>
      </c>
    </row>
    <row r="49" spans="2:11" ht="16.5" customHeight="1" thickBot="1" x14ac:dyDescent="0.35">
      <c r="C49" s="98"/>
      <c r="D49" s="98"/>
      <c r="F49" s="98"/>
    </row>
    <row r="50" spans="2:11" ht="53.15" customHeight="1" thickBot="1" x14ac:dyDescent="0.35">
      <c r="C50" s="98"/>
      <c r="D50" s="98"/>
      <c r="E50" s="237" t="s">
        <v>9</v>
      </c>
      <c r="F50" s="98"/>
      <c r="G50" s="293" t="str">
        <f>IF(X48&lt;50%,"!",IF(R48&gt;28,"!",IF(T48&lt;&gt;0,"",(IF(Q48&lt;&gt;0,(AB16*Y16+AB20*Y20+AB25*Y25+AB28*Y28+AB30*Y30+AB32*Y32+AB34*Y34+AB36*Y36+AB38*Y38+AB40*Y40+AB42*Y42+AB45*Y45)/(AA16*Y16+AA20*Y20+AA25*Y25+AA28*Y28+AA30*Y30+AA32*Y32+AA34*Y34+AA36*Y36+AA38*Y38+AA40*Y40+AA42*Y42+AA45*Y45),0)))))</f>
        <v>!</v>
      </c>
      <c r="H50" s="294"/>
      <c r="I50" s="351" t="s">
        <v>81</v>
      </c>
      <c r="J50" s="352"/>
    </row>
    <row r="51" spans="2:11" ht="18" customHeight="1" thickBot="1" x14ac:dyDescent="0.35">
      <c r="C51" s="98"/>
      <c r="D51" s="98"/>
      <c r="E51" s="173"/>
      <c r="F51" s="98"/>
      <c r="G51" s="174"/>
      <c r="H51" s="174"/>
      <c r="I51" s="175"/>
      <c r="J51" s="175"/>
    </row>
    <row r="52" spans="2:11" ht="53.15" customHeight="1" thickBot="1" x14ac:dyDescent="0.35">
      <c r="C52" s="98"/>
      <c r="D52" s="98"/>
      <c r="E52" s="237" t="s">
        <v>52</v>
      </c>
      <c r="F52" s="98"/>
      <c r="G52" s="353"/>
      <c r="H52" s="354"/>
      <c r="I52" s="355" t="s">
        <v>12</v>
      </c>
      <c r="J52" s="356"/>
    </row>
    <row r="53" spans="2:11" ht="21.75" customHeight="1" x14ac:dyDescent="0.3">
      <c r="C53" s="98"/>
      <c r="D53" s="98"/>
      <c r="E53" s="173"/>
      <c r="F53" s="98"/>
      <c r="G53" s="246"/>
      <c r="H53" s="246"/>
      <c r="I53" s="247"/>
      <c r="J53" s="247"/>
    </row>
    <row r="54" spans="2:11" ht="21" customHeight="1" x14ac:dyDescent="0.3">
      <c r="C54" s="98"/>
      <c r="D54" s="98"/>
      <c r="E54" s="114"/>
      <c r="F54" s="176"/>
      <c r="G54" s="177"/>
      <c r="H54" s="177"/>
      <c r="I54" s="118"/>
      <c r="J54" s="118"/>
      <c r="K54" s="47"/>
    </row>
    <row r="55" spans="2:11" ht="39" customHeight="1" x14ac:dyDescent="0.3">
      <c r="C55" s="322" t="s">
        <v>51</v>
      </c>
      <c r="D55" s="344"/>
      <c r="E55" s="344"/>
      <c r="F55" s="344"/>
      <c r="G55" s="344"/>
      <c r="H55" s="344"/>
      <c r="I55" s="344"/>
      <c r="J55" s="345"/>
    </row>
    <row r="56" spans="2:11" ht="20.149999999999999" customHeight="1" x14ac:dyDescent="0.3">
      <c r="B56" s="47"/>
      <c r="C56" s="338" t="s">
        <v>13</v>
      </c>
      <c r="D56" s="339"/>
      <c r="E56" s="339"/>
      <c r="F56" s="339"/>
      <c r="G56" s="339"/>
      <c r="H56" s="339"/>
      <c r="I56" s="339"/>
      <c r="J56" s="328"/>
      <c r="K56" s="47"/>
    </row>
    <row r="57" spans="2:11" ht="60" customHeight="1" thickBot="1" x14ac:dyDescent="0.35">
      <c r="C57" s="312"/>
      <c r="D57" s="313"/>
      <c r="E57" s="313"/>
      <c r="F57" s="313"/>
      <c r="G57" s="313"/>
      <c r="H57" s="313"/>
      <c r="I57" s="313"/>
      <c r="J57" s="314"/>
    </row>
    <row r="58" spans="2:11" ht="14.5" thickBot="1" x14ac:dyDescent="0.35">
      <c r="C58" s="121"/>
      <c r="D58" s="121"/>
      <c r="E58" s="121"/>
      <c r="F58" s="122"/>
      <c r="G58" s="121"/>
      <c r="H58" s="121"/>
      <c r="I58" s="121"/>
      <c r="J58" s="121"/>
    </row>
    <row r="59" spans="2:11" ht="30" customHeight="1" thickBot="1" x14ac:dyDescent="0.35">
      <c r="C59" s="340" t="s">
        <v>14</v>
      </c>
      <c r="D59" s="341"/>
      <c r="E59" s="123" t="s">
        <v>15</v>
      </c>
      <c r="F59" s="124"/>
      <c r="G59" s="319" t="s">
        <v>16</v>
      </c>
      <c r="H59" s="320"/>
      <c r="I59" s="320"/>
      <c r="J59" s="321"/>
    </row>
    <row r="60" spans="2:11" ht="30" customHeight="1" thickBot="1" x14ac:dyDescent="0.35">
      <c r="C60" s="342"/>
      <c r="D60" s="343"/>
      <c r="E60" s="2"/>
      <c r="F60" s="125"/>
      <c r="G60" s="325"/>
      <c r="H60" s="326"/>
      <c r="I60" s="326"/>
      <c r="J60" s="327"/>
    </row>
    <row r="61" spans="2:11" ht="30" customHeight="1" x14ac:dyDescent="0.3">
      <c r="C61" s="335"/>
      <c r="D61" s="336"/>
      <c r="E61" s="3"/>
      <c r="F61" s="125"/>
      <c r="G61" s="317"/>
      <c r="H61" s="318"/>
      <c r="I61" s="318"/>
      <c r="J61" s="318"/>
    </row>
    <row r="62" spans="2:11" ht="30" customHeight="1" x14ac:dyDescent="0.3">
      <c r="C62" s="273"/>
      <c r="D62" s="337"/>
      <c r="E62" s="4"/>
      <c r="F62" s="126"/>
      <c r="G62" s="126"/>
      <c r="H62" s="126"/>
      <c r="I62" s="126"/>
      <c r="J62" s="126"/>
    </row>
    <row r="63" spans="2:11" ht="30" customHeight="1" x14ac:dyDescent="0.3">
      <c r="C63" s="273"/>
      <c r="D63" s="337"/>
      <c r="E63" s="4"/>
      <c r="F63" s="126"/>
      <c r="G63" s="126"/>
      <c r="H63" s="126"/>
      <c r="I63" s="126"/>
      <c r="J63" s="126"/>
    </row>
  </sheetData>
  <mergeCells count="40">
    <mergeCell ref="B8:C8"/>
    <mergeCell ref="B3:D3"/>
    <mergeCell ref="B4:C4"/>
    <mergeCell ref="B5:C5"/>
    <mergeCell ref="B6:C6"/>
    <mergeCell ref="B7:C7"/>
    <mergeCell ref="C33:J33"/>
    <mergeCell ref="B9:C9"/>
    <mergeCell ref="B10:C10"/>
    <mergeCell ref="C12:D12"/>
    <mergeCell ref="F12:J12"/>
    <mergeCell ref="C13:D14"/>
    <mergeCell ref="E13:E14"/>
    <mergeCell ref="C15:J15"/>
    <mergeCell ref="C24:J24"/>
    <mergeCell ref="C27:J27"/>
    <mergeCell ref="C29:J29"/>
    <mergeCell ref="C31:J31"/>
    <mergeCell ref="C55:J55"/>
    <mergeCell ref="C35:J35"/>
    <mergeCell ref="C37:J37"/>
    <mergeCell ref="C39:J39"/>
    <mergeCell ref="C41:J41"/>
    <mergeCell ref="C44:J44"/>
    <mergeCell ref="C47:K47"/>
    <mergeCell ref="G48:J48"/>
    <mergeCell ref="G50:H50"/>
    <mergeCell ref="I50:J50"/>
    <mergeCell ref="G52:H52"/>
    <mergeCell ref="I52:J52"/>
    <mergeCell ref="C61:D61"/>
    <mergeCell ref="G61:J61"/>
    <mergeCell ref="C62:D62"/>
    <mergeCell ref="C63:D63"/>
    <mergeCell ref="C56:J56"/>
    <mergeCell ref="C57:J57"/>
    <mergeCell ref="C59:D59"/>
    <mergeCell ref="G59:J59"/>
    <mergeCell ref="C60:D60"/>
    <mergeCell ref="G60:J60"/>
  </mergeCells>
  <conditionalFormatting sqref="G48:J48">
    <cfRule type="cellIs" dxfId="68" priority="51" operator="greaterThan">
      <formula>0.5</formula>
    </cfRule>
    <cfRule type="cellIs" dxfId="67" priority="52" operator="lessThan">
      <formula>0.5</formula>
    </cfRule>
    <cfRule type="cellIs" dxfId="66" priority="53" operator="greaterThan">
      <formula>0.5</formula>
    </cfRule>
  </conditionalFormatting>
  <conditionalFormatting sqref="K16:K18">
    <cfRule type="containsText" dxfId="65" priority="50" operator="containsText" text="?">
      <formula>NOT(ISERROR(SEARCH("?",K16)))</formula>
    </cfRule>
  </conditionalFormatting>
  <conditionalFormatting sqref="K20:K23">
    <cfRule type="containsText" dxfId="64" priority="49" operator="containsText" text="?">
      <formula>NOT(ISERROR(SEARCH("?",K20)))</formula>
    </cfRule>
  </conditionalFormatting>
  <conditionalFormatting sqref="K25:K26 K34">
    <cfRule type="containsText" dxfId="63" priority="48" operator="containsText" text="?">
      <formula>NOT(ISERROR(SEARCH("?",K25)))</formula>
    </cfRule>
  </conditionalFormatting>
  <conditionalFormatting sqref="K28">
    <cfRule type="containsText" dxfId="62" priority="47" operator="containsText" text="?">
      <formula>NOT(ISERROR(SEARCH("?",K28)))</formula>
    </cfRule>
  </conditionalFormatting>
  <conditionalFormatting sqref="K30">
    <cfRule type="containsText" dxfId="61" priority="46" operator="containsText" text="?">
      <formula>NOT(ISERROR(SEARCH("?",K30)))</formula>
    </cfRule>
  </conditionalFormatting>
  <conditionalFormatting sqref="K32">
    <cfRule type="containsText" dxfId="60" priority="45" operator="containsText" text="?">
      <formula>NOT(ISERROR(SEARCH("?",K32)))</formula>
    </cfRule>
  </conditionalFormatting>
  <conditionalFormatting sqref="G50:H50">
    <cfRule type="containsText" dxfId="59" priority="43" operator="containsText" text="!">
      <formula>NOT(ISERROR(SEARCH("!",G50)))</formula>
    </cfRule>
    <cfRule type="containsText" dxfId="58" priority="44" operator="containsText" text="!">
      <formula>NOT(ISERROR(SEARCH("!",G50)))</formula>
    </cfRule>
  </conditionalFormatting>
  <conditionalFormatting sqref="H25:H26">
    <cfRule type="containsText" dxfId="57" priority="42" operator="containsText" text="!">
      <formula>NOT(ISERROR(SEARCH("!",H25)))</formula>
    </cfRule>
  </conditionalFormatting>
  <conditionalFormatting sqref="G52:H52">
    <cfRule type="containsText" dxfId="56" priority="41" operator="containsText" text="!">
      <formula>NOT(ISERROR(SEARCH("!",G52)))</formula>
    </cfRule>
  </conditionalFormatting>
  <conditionalFormatting sqref="F16">
    <cfRule type="containsText" dxfId="55" priority="39" operator="containsText" text="Non">
      <formula>NOT(ISERROR(SEARCH("Non",F16)))</formula>
    </cfRule>
    <cfRule type="colorScale" priority="40">
      <colorScale>
        <cfvo type="min"/>
        <cfvo type="percentile" val="50"/>
        <cfvo type="max"/>
        <color rgb="FFF8696B"/>
        <color rgb="FFFFEB84"/>
        <color rgb="FF63BE7B"/>
      </colorScale>
    </cfRule>
  </conditionalFormatting>
  <conditionalFormatting sqref="F16 F40">
    <cfRule type="containsText" dxfId="54" priority="38" operator="containsText" text="Non">
      <formula>NOT(ISERROR(SEARCH("Non",F16)))</formula>
    </cfRule>
  </conditionalFormatting>
  <conditionalFormatting sqref="F13">
    <cfRule type="containsText" dxfId="53" priority="36" operator="containsText" text="Non">
      <formula>NOT(ISERROR(SEARCH("Non",F13)))</formula>
    </cfRule>
    <cfRule type="colorScale" priority="37">
      <colorScale>
        <cfvo type="min"/>
        <cfvo type="percentile" val="50"/>
        <cfvo type="max"/>
        <color rgb="FFF8696B"/>
        <color rgb="FFFFEB84"/>
        <color rgb="FF63BE7B"/>
      </colorScale>
    </cfRule>
  </conditionalFormatting>
  <conditionalFormatting sqref="F13">
    <cfRule type="containsText" dxfId="52" priority="35" operator="containsText" text="Non">
      <formula>NOT(ISERROR(SEARCH("Non",F13)))</formula>
    </cfRule>
  </conditionalFormatting>
  <conditionalFormatting sqref="F17:F18">
    <cfRule type="containsText" dxfId="51" priority="33" operator="containsText" text="Non">
      <formula>NOT(ISERROR(SEARCH("Non",F17)))</formula>
    </cfRule>
    <cfRule type="colorScale" priority="34">
      <colorScale>
        <cfvo type="min"/>
        <cfvo type="percentile" val="50"/>
        <cfvo type="max"/>
        <color rgb="FFF8696B"/>
        <color rgb="FFFFEB84"/>
        <color rgb="FF63BE7B"/>
      </colorScale>
    </cfRule>
  </conditionalFormatting>
  <conditionalFormatting sqref="F17:F18">
    <cfRule type="containsText" dxfId="50" priority="32" operator="containsText" text="Non">
      <formula>NOT(ISERROR(SEARCH("Non",F17)))</formula>
    </cfRule>
  </conditionalFormatting>
  <conditionalFormatting sqref="F20:F23">
    <cfRule type="containsText" dxfId="49" priority="30" operator="containsText" text="Non">
      <formula>NOT(ISERROR(SEARCH("Non",F20)))</formula>
    </cfRule>
    <cfRule type="colorScale" priority="31">
      <colorScale>
        <cfvo type="min"/>
        <cfvo type="percentile" val="50"/>
        <cfvo type="max"/>
        <color rgb="FFF8696B"/>
        <color rgb="FFFFEB84"/>
        <color rgb="FF63BE7B"/>
      </colorScale>
    </cfRule>
  </conditionalFormatting>
  <conditionalFormatting sqref="F20:F23">
    <cfRule type="containsText" dxfId="48" priority="29" operator="containsText" text="Non">
      <formula>NOT(ISERROR(SEARCH("Non",F20)))</formula>
    </cfRule>
  </conditionalFormatting>
  <conditionalFormatting sqref="F25:F26">
    <cfRule type="containsText" dxfId="47" priority="27" operator="containsText" text="Non">
      <formula>NOT(ISERROR(SEARCH("Non",F25)))</formula>
    </cfRule>
    <cfRule type="colorScale" priority="28">
      <colorScale>
        <cfvo type="min"/>
        <cfvo type="percentile" val="50"/>
        <cfvo type="max"/>
        <color rgb="FFF8696B"/>
        <color rgb="FFFFEB84"/>
        <color rgb="FF63BE7B"/>
      </colorScale>
    </cfRule>
  </conditionalFormatting>
  <conditionalFormatting sqref="F25:F26">
    <cfRule type="containsText" dxfId="46" priority="26" operator="containsText" text="Non">
      <formula>NOT(ISERROR(SEARCH("Non",F25)))</formula>
    </cfRule>
  </conditionalFormatting>
  <conditionalFormatting sqref="F28">
    <cfRule type="containsText" dxfId="45" priority="25" operator="containsText" text="Non">
      <formula>NOT(ISERROR(SEARCH("Non",F28)))</formula>
    </cfRule>
  </conditionalFormatting>
  <conditionalFormatting sqref="F30">
    <cfRule type="containsText" dxfId="44" priority="24" operator="containsText" text="Non">
      <formula>NOT(ISERROR(SEARCH("Non",F30)))</formula>
    </cfRule>
  </conditionalFormatting>
  <conditionalFormatting sqref="F32">
    <cfRule type="containsText" dxfId="43" priority="23" operator="containsText" text="Non">
      <formula>NOT(ISERROR(SEARCH("Non",F32)))</formula>
    </cfRule>
  </conditionalFormatting>
  <conditionalFormatting sqref="F34">
    <cfRule type="containsText" dxfId="42" priority="22" operator="containsText" text="Non">
      <formula>NOT(ISERROR(SEARCH("Non",F34)))</formula>
    </cfRule>
  </conditionalFormatting>
  <conditionalFormatting sqref="F36">
    <cfRule type="containsText" dxfId="41" priority="21" operator="containsText" text="Non">
      <formula>NOT(ISERROR(SEARCH("Non",F36)))</formula>
    </cfRule>
  </conditionalFormatting>
  <conditionalFormatting sqref="F38">
    <cfRule type="containsText" dxfId="40" priority="20" operator="containsText" text="Non">
      <formula>NOT(ISERROR(SEARCH("Non",F38)))</formula>
    </cfRule>
  </conditionalFormatting>
  <conditionalFormatting sqref="F46">
    <cfRule type="containsText" dxfId="39" priority="18" operator="containsText" text="Non">
      <formula>NOT(ISERROR(SEARCH("Non",F46)))</formula>
    </cfRule>
    <cfRule type="colorScale" priority="19">
      <colorScale>
        <cfvo type="min"/>
        <cfvo type="percentile" val="50"/>
        <cfvo type="max"/>
        <color rgb="FFF8696B"/>
        <color rgb="FFFFEB84"/>
        <color rgb="FF63BE7B"/>
      </colorScale>
    </cfRule>
  </conditionalFormatting>
  <conditionalFormatting sqref="F46">
    <cfRule type="containsText" dxfId="38" priority="17" operator="containsText" text="Non">
      <formula>NOT(ISERROR(SEARCH("Non",F46)))</formula>
    </cfRule>
  </conditionalFormatting>
  <conditionalFormatting sqref="K36">
    <cfRule type="containsText" dxfId="37" priority="16" operator="containsText" text="?">
      <formula>NOT(ISERROR(SEARCH("?",K36)))</formula>
    </cfRule>
  </conditionalFormatting>
  <conditionalFormatting sqref="K38">
    <cfRule type="containsText" dxfId="36" priority="15" operator="containsText" text="?">
      <formula>NOT(ISERROR(SEARCH("?",K38)))</formula>
    </cfRule>
  </conditionalFormatting>
  <conditionalFormatting sqref="K40">
    <cfRule type="containsText" dxfId="35" priority="14" operator="containsText" text="?">
      <formula>NOT(ISERROR(SEARCH("?",K40)))</formula>
    </cfRule>
  </conditionalFormatting>
  <conditionalFormatting sqref="K46">
    <cfRule type="containsText" dxfId="34" priority="13" operator="containsText" text="?">
      <formula>NOT(ISERROR(SEARCH("?",K46)))</formula>
    </cfRule>
  </conditionalFormatting>
  <conditionalFormatting sqref="F40 F38">
    <cfRule type="containsText" dxfId="33" priority="54" operator="containsText" text="Non">
      <formula>NOT(ISERROR(SEARCH("Non",F38)))</formula>
    </cfRule>
    <cfRule type="colorScale" priority="55">
      <colorScale>
        <cfvo type="min"/>
        <cfvo type="percentile" val="50"/>
        <cfvo type="max"/>
        <color rgb="FFF8696B"/>
        <color rgb="FFFFEB84"/>
        <color rgb="FF63BE7B"/>
      </colorScale>
    </cfRule>
  </conditionalFormatting>
  <conditionalFormatting sqref="F42">
    <cfRule type="containsText" dxfId="32" priority="11" operator="containsText" text="Non">
      <formula>NOT(ISERROR(SEARCH("Non",F42)))</formula>
    </cfRule>
    <cfRule type="colorScale" priority="12">
      <colorScale>
        <cfvo type="min"/>
        <cfvo type="percentile" val="50"/>
        <cfvo type="max"/>
        <color rgb="FFF8696B"/>
        <color rgb="FFFFEB84"/>
        <color rgb="FF63BE7B"/>
      </colorScale>
    </cfRule>
  </conditionalFormatting>
  <conditionalFormatting sqref="F42">
    <cfRule type="containsText" dxfId="31" priority="10" operator="containsText" text="Non">
      <formula>NOT(ISERROR(SEARCH("Non",F42)))</formula>
    </cfRule>
  </conditionalFormatting>
  <conditionalFormatting sqref="K42">
    <cfRule type="containsText" dxfId="30" priority="9" operator="containsText" text="?">
      <formula>NOT(ISERROR(SEARCH("?",K42)))</formula>
    </cfRule>
  </conditionalFormatting>
  <conditionalFormatting sqref="F28">
    <cfRule type="containsText" dxfId="29" priority="56" operator="containsText" text="Non">
      <formula>NOT(ISERROR(SEARCH("Non",F28)))</formula>
    </cfRule>
    <cfRule type="colorScale" priority="57">
      <colorScale>
        <cfvo type="min"/>
        <cfvo type="percentile" val="50"/>
        <cfvo type="max"/>
        <color rgb="FFF8696B"/>
        <color rgb="FFFFEB84"/>
        <color rgb="FF63BE7B"/>
      </colorScale>
    </cfRule>
  </conditionalFormatting>
  <conditionalFormatting sqref="F30">
    <cfRule type="containsText" dxfId="28" priority="58" operator="containsText" text="Non">
      <formula>NOT(ISERROR(SEARCH("Non",F30)))</formula>
    </cfRule>
    <cfRule type="colorScale" priority="59">
      <colorScale>
        <cfvo type="min"/>
        <cfvo type="percentile" val="50"/>
        <cfvo type="max"/>
        <color rgb="FFF8696B"/>
        <color rgb="FFFFEB84"/>
        <color rgb="FF63BE7B"/>
      </colorScale>
    </cfRule>
  </conditionalFormatting>
  <conditionalFormatting sqref="F32">
    <cfRule type="containsText" dxfId="27" priority="60" operator="containsText" text="Non">
      <formula>NOT(ISERROR(SEARCH("Non",F32)))</formula>
    </cfRule>
    <cfRule type="colorScale" priority="61">
      <colorScale>
        <cfvo type="min"/>
        <cfvo type="percentile" val="50"/>
        <cfvo type="max"/>
        <color rgb="FFF8696B"/>
        <color rgb="FFFFEB84"/>
        <color rgb="FF63BE7B"/>
      </colorScale>
    </cfRule>
  </conditionalFormatting>
  <conditionalFormatting sqref="F34">
    <cfRule type="containsText" dxfId="26" priority="62" operator="containsText" text="Non">
      <formula>NOT(ISERROR(SEARCH("Non",F34)))</formula>
    </cfRule>
    <cfRule type="colorScale" priority="63">
      <colorScale>
        <cfvo type="min"/>
        <cfvo type="percentile" val="50"/>
        <cfvo type="max"/>
        <color rgb="FFF8696B"/>
        <color rgb="FFFFEB84"/>
        <color rgb="FF63BE7B"/>
      </colorScale>
    </cfRule>
  </conditionalFormatting>
  <conditionalFormatting sqref="F36">
    <cfRule type="containsText" dxfId="25" priority="64" operator="containsText" text="Non">
      <formula>NOT(ISERROR(SEARCH("Non",F36)))</formula>
    </cfRule>
    <cfRule type="colorScale" priority="65">
      <colorScale>
        <cfvo type="min"/>
        <cfvo type="percentile" val="50"/>
        <cfvo type="max"/>
        <color rgb="FFF8696B"/>
        <color rgb="FFFFEB84"/>
        <color rgb="FF63BE7B"/>
      </colorScale>
    </cfRule>
  </conditionalFormatting>
  <conditionalFormatting sqref="K43">
    <cfRule type="containsText" dxfId="24" priority="5" operator="containsText" text="?">
      <formula>NOT(ISERROR(SEARCH("?",K43)))</formula>
    </cfRule>
  </conditionalFormatting>
  <conditionalFormatting sqref="F43">
    <cfRule type="containsText" dxfId="23" priority="7" operator="containsText" text="Non">
      <formula>NOT(ISERROR(SEARCH("Non",F43)))</formula>
    </cfRule>
    <cfRule type="colorScale" priority="8">
      <colorScale>
        <cfvo type="min"/>
        <cfvo type="percentile" val="50"/>
        <cfvo type="max"/>
        <color rgb="FFF8696B"/>
        <color rgb="FFFFEB84"/>
        <color rgb="FF63BE7B"/>
      </colorScale>
    </cfRule>
  </conditionalFormatting>
  <conditionalFormatting sqref="F43">
    <cfRule type="containsText" dxfId="22" priority="6" operator="containsText" text="Non">
      <formula>NOT(ISERROR(SEARCH("Non",F43)))</formula>
    </cfRule>
  </conditionalFormatting>
  <conditionalFormatting sqref="F45">
    <cfRule type="containsText" dxfId="21" priority="3" operator="containsText" text="Non">
      <formula>NOT(ISERROR(SEARCH("Non",F45)))</formula>
    </cfRule>
    <cfRule type="colorScale" priority="4">
      <colorScale>
        <cfvo type="min"/>
        <cfvo type="percentile" val="50"/>
        <cfvo type="max"/>
        <color rgb="FFF8696B"/>
        <color rgb="FFFFEB84"/>
        <color rgb="FF63BE7B"/>
      </colorScale>
    </cfRule>
  </conditionalFormatting>
  <conditionalFormatting sqref="F45">
    <cfRule type="containsText" dxfId="20" priority="2" operator="containsText" text="Non">
      <formula>NOT(ISERROR(SEARCH("Non",F45)))</formula>
    </cfRule>
  </conditionalFormatting>
  <conditionalFormatting sqref="K45">
    <cfRule type="containsText" dxfId="19" priority="1" operator="containsText" text="?">
      <formula>NOT(ISERROR(SEARCH("?",K45)))</formula>
    </cfRule>
  </conditionalFormatting>
  <pageMargins left="1.4960629921259843" right="0.70866141732283472" top="0" bottom="0" header="0.31496062992125984" footer="0.31496062992125984"/>
  <pageSetup paperSize="9" scale="18"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2">
    <tabColor rgb="FFFFC000"/>
    <pageSetUpPr fitToPage="1"/>
  </sheetPr>
  <dimension ref="A2:AB48"/>
  <sheetViews>
    <sheetView tabSelected="1" topLeftCell="A11" zoomScale="83" zoomScaleNormal="83" workbookViewId="0">
      <selection activeCell="C20" sqref="C20:D21"/>
    </sheetView>
  </sheetViews>
  <sheetFormatPr baseColWidth="10" defaultColWidth="11" defaultRowHeight="14" x14ac:dyDescent="0.3"/>
  <cols>
    <col min="1" max="1" width="11" style="42"/>
    <col min="2" max="2" width="11.58203125" style="42" customWidth="1"/>
    <col min="3" max="3" width="9.58203125" style="42" customWidth="1"/>
    <col min="4" max="4" width="57.58203125" style="42" customWidth="1"/>
    <col min="5" max="5" width="60.58203125" style="42" customWidth="1"/>
    <col min="6" max="6" width="10.08203125" style="42" customWidth="1"/>
    <col min="7" max="10" width="13.58203125" style="42" customWidth="1"/>
    <col min="11" max="11" width="9.5" style="42" customWidth="1"/>
    <col min="12" max="12" width="9" style="42" customWidth="1"/>
    <col min="13" max="13" width="8.83203125" style="42" customWidth="1"/>
    <col min="14" max="14" width="4" style="42" customWidth="1"/>
    <col min="15" max="15" width="10.58203125" style="42" customWidth="1"/>
    <col min="16" max="16" width="3.5" style="42" customWidth="1"/>
    <col min="17" max="17" width="4.08203125" style="42" customWidth="1"/>
    <col min="18" max="18" width="5" style="42" customWidth="1"/>
    <col min="19" max="19" width="6.08203125" style="42" customWidth="1"/>
    <col min="20" max="20" width="5.08203125" style="42" customWidth="1"/>
    <col min="21" max="21" width="10.33203125" style="42" customWidth="1"/>
    <col min="22" max="22" width="13" style="42" customWidth="1"/>
    <col min="23" max="23" width="6.58203125" style="42" customWidth="1"/>
    <col min="24" max="24" width="11" style="42" customWidth="1"/>
    <col min="25" max="25" width="5.5" style="42" customWidth="1"/>
    <col min="26" max="26" width="7.83203125" style="42" customWidth="1"/>
    <col min="27" max="27" width="8.58203125" style="42" customWidth="1"/>
    <col min="28" max="28" width="9.08203125" style="42" customWidth="1"/>
    <col min="29" max="29" width="11" style="42" customWidth="1"/>
    <col min="30" max="16384" width="11" style="42"/>
  </cols>
  <sheetData>
    <row r="2" spans="1:5" ht="29.25" customHeight="1" x14ac:dyDescent="0.3"/>
    <row r="3" spans="1:5" ht="29.25" customHeight="1" x14ac:dyDescent="0.3"/>
    <row r="4" spans="1:5" ht="29.25" customHeight="1" x14ac:dyDescent="0.3"/>
    <row r="5" spans="1:5" ht="29.25" customHeight="1" x14ac:dyDescent="0.3"/>
    <row r="6" spans="1:5" ht="70.400000000000006" customHeight="1" x14ac:dyDescent="0.3"/>
    <row r="7" spans="1:5" ht="2.25" customHeight="1" thickBot="1" x14ac:dyDescent="0.35"/>
    <row r="8" spans="1:5" ht="49.4" customHeight="1" x14ac:dyDescent="0.3">
      <c r="B8" s="286" t="s">
        <v>0</v>
      </c>
      <c r="C8" s="287"/>
      <c r="D8" s="365"/>
    </row>
    <row r="9" spans="1:5" ht="30" customHeight="1" x14ac:dyDescent="0.3">
      <c r="B9" s="305" t="s">
        <v>55</v>
      </c>
      <c r="C9" s="306"/>
      <c r="D9" s="239"/>
      <c r="E9" s="240"/>
    </row>
    <row r="10" spans="1:5" ht="36" customHeight="1" x14ac:dyDescent="0.3">
      <c r="B10" s="366" t="s">
        <v>1</v>
      </c>
      <c r="C10" s="367"/>
      <c r="D10" s="7"/>
    </row>
    <row r="11" spans="1:5" ht="20.149999999999999" customHeight="1" x14ac:dyDescent="0.3">
      <c r="B11" s="366" t="s">
        <v>2</v>
      </c>
      <c r="C11" s="367"/>
      <c r="D11" s="7" t="s">
        <v>201</v>
      </c>
    </row>
    <row r="12" spans="1:5" ht="20.149999999999999" customHeight="1" x14ac:dyDescent="0.3">
      <c r="B12" s="366" t="s">
        <v>3</v>
      </c>
      <c r="C12" s="367"/>
      <c r="D12" s="7"/>
    </row>
    <row r="13" spans="1:5" ht="20.149999999999999" customHeight="1" x14ac:dyDescent="0.3">
      <c r="A13" s="241"/>
      <c r="B13" s="306" t="s">
        <v>4</v>
      </c>
      <c r="C13" s="367"/>
      <c r="D13" s="7"/>
    </row>
    <row r="14" spans="1:5" ht="20.149999999999999" customHeight="1" x14ac:dyDescent="0.3">
      <c r="B14" s="366" t="s">
        <v>5</v>
      </c>
      <c r="C14" s="367"/>
      <c r="D14" s="8"/>
    </row>
    <row r="15" spans="1:5" ht="20.149999999999999" customHeight="1" thickBot="1" x14ac:dyDescent="0.35">
      <c r="B15" s="368" t="s">
        <v>6</v>
      </c>
      <c r="C15" s="369"/>
      <c r="D15" s="12" t="s">
        <v>80</v>
      </c>
    </row>
    <row r="16" spans="1:5" ht="15.5" x14ac:dyDescent="0.3">
      <c r="B16" s="182"/>
      <c r="C16" s="182"/>
      <c r="D16" s="183"/>
    </row>
    <row r="19" spans="3:28" ht="80.150000000000006" customHeight="1" x14ac:dyDescent="0.3">
      <c r="C19" s="295" t="s">
        <v>137</v>
      </c>
      <c r="D19" s="296"/>
      <c r="E19" s="65" t="s">
        <v>68</v>
      </c>
      <c r="F19" s="297" t="s">
        <v>17</v>
      </c>
      <c r="G19" s="297"/>
      <c r="H19" s="297"/>
      <c r="I19" s="297"/>
      <c r="J19" s="297"/>
      <c r="K19" s="184"/>
      <c r="L19" s="67"/>
      <c r="M19" s="98"/>
    </row>
    <row r="20" spans="3:28" ht="25" customHeight="1" x14ac:dyDescent="0.3">
      <c r="C20" s="271" t="s">
        <v>7</v>
      </c>
      <c r="D20" s="372"/>
      <c r="E20" s="370" t="s">
        <v>69</v>
      </c>
      <c r="F20" s="87" t="s">
        <v>48</v>
      </c>
      <c r="G20" s="40">
        <v>1</v>
      </c>
      <c r="H20" s="40">
        <v>2</v>
      </c>
      <c r="I20" s="40">
        <v>3</v>
      </c>
      <c r="J20" s="40">
        <v>4</v>
      </c>
      <c r="K20" s="184"/>
      <c r="L20" s="67"/>
      <c r="M20" s="68"/>
    </row>
    <row r="21" spans="3:28" ht="68.5" customHeight="1" x14ac:dyDescent="0.3">
      <c r="C21" s="373"/>
      <c r="D21" s="374"/>
      <c r="E21" s="371"/>
      <c r="F21" s="185"/>
      <c r="G21" s="70" t="s">
        <v>56</v>
      </c>
      <c r="H21" s="70" t="s">
        <v>57</v>
      </c>
      <c r="I21" s="70" t="s">
        <v>58</v>
      </c>
      <c r="J21" s="70" t="s">
        <v>59</v>
      </c>
      <c r="K21" s="184"/>
      <c r="L21" s="206"/>
      <c r="M21" s="205"/>
    </row>
    <row r="22" spans="3:28" ht="36" customHeight="1" x14ac:dyDescent="0.3">
      <c r="C22" s="233" t="s">
        <v>78</v>
      </c>
      <c r="D22" s="234"/>
      <c r="E22" s="234"/>
      <c r="F22" s="234"/>
      <c r="G22" s="234"/>
      <c r="H22" s="234"/>
      <c r="I22" s="234"/>
      <c r="J22" s="234"/>
      <c r="K22" s="224">
        <v>0.1</v>
      </c>
      <c r="M22" s="227">
        <f>SUM(L23:L23)</f>
        <v>1</v>
      </c>
      <c r="O22" s="5" t="s">
        <v>33</v>
      </c>
      <c r="P22" s="5" t="s">
        <v>34</v>
      </c>
      <c r="Q22" s="5" t="s">
        <v>35</v>
      </c>
      <c r="R22" s="5" t="s">
        <v>36</v>
      </c>
      <c r="S22" s="5" t="s">
        <v>37</v>
      </c>
      <c r="T22" s="5" t="s">
        <v>38</v>
      </c>
      <c r="U22" s="5" t="s">
        <v>39</v>
      </c>
      <c r="V22" s="5" t="s">
        <v>40</v>
      </c>
      <c r="W22" s="5" t="s">
        <v>41</v>
      </c>
      <c r="X22" s="5" t="s">
        <v>42</v>
      </c>
      <c r="Y22" s="5" t="s">
        <v>43</v>
      </c>
      <c r="Z22" s="5" t="s">
        <v>44</v>
      </c>
      <c r="AA22" s="5" t="s">
        <v>45</v>
      </c>
      <c r="AB22" s="5" t="s">
        <v>46</v>
      </c>
    </row>
    <row r="23" spans="3:28" ht="98.25" customHeight="1" x14ac:dyDescent="0.3">
      <c r="C23" s="85" t="s">
        <v>124</v>
      </c>
      <c r="D23" s="33" t="s">
        <v>125</v>
      </c>
      <c r="E23" s="32" t="s">
        <v>113</v>
      </c>
      <c r="F23" s="215"/>
      <c r="G23" s="131"/>
      <c r="H23" s="131"/>
      <c r="I23" s="131"/>
      <c r="J23" s="131" t="s">
        <v>133</v>
      </c>
      <c r="K23" s="218" t="str">
        <f>IF(Q23&gt;1,"?",(IF(V23&gt;0,"?","")))</f>
        <v/>
      </c>
      <c r="L23" s="223">
        <v>1</v>
      </c>
      <c r="M23" s="68"/>
      <c r="O23" s="80">
        <f>L23</f>
        <v>1</v>
      </c>
      <c r="P23" s="81">
        <f>IF(J23&lt;&gt;"",1,IF(I23&lt;&gt;"",2/3,IF(H23&lt;&gt;"",1/3,0)))*O23*20</f>
        <v>20</v>
      </c>
      <c r="Q23" s="81">
        <f>IF(F23&lt;&gt;"",1,0)+IF(G23&lt;&gt;"",1,0)+IF(H23&lt;&gt;"",1,Q151)+IF(I23&lt;&gt;"",1,0)+IF(J23&lt;&gt;"",1,0)</f>
        <v>1</v>
      </c>
      <c r="R23" s="81">
        <f>IF(F23&lt;&gt;"",0,IF(G23="",(P23/(O23*20)),0.02+(P23/(O23*20))))</f>
        <v>1</v>
      </c>
      <c r="S23" s="81">
        <f>IF(F23&lt;&gt;"",0,O23)</f>
        <v>1</v>
      </c>
      <c r="T23" s="81">
        <f>IF(K23&lt;&gt;"",1,0)</f>
        <v>0</v>
      </c>
      <c r="U23" s="81" t="b">
        <f>IF(F23="",OR(G23&lt;&gt;"",H23&lt;&gt;"",I23&lt;&gt;"",J23&lt;&gt;""),0)</f>
        <v>1</v>
      </c>
      <c r="V23" s="81">
        <f>IF(F23&lt;&gt;"",IF(G23&lt;&gt;"",1,0)+IF(H23&lt;&gt;"",1,0)+IF(I23&lt;&gt;"",1,0)+IF(J23&lt;&gt;"",1,0),0)</f>
        <v>0</v>
      </c>
      <c r="W23" s="81" t="b">
        <f>OR(U23=FALSE)</f>
        <v>0</v>
      </c>
      <c r="X23" s="82">
        <f>Q23*S23</f>
        <v>1</v>
      </c>
      <c r="Y23" s="156">
        <f>K22</f>
        <v>0.1</v>
      </c>
      <c r="Z23" s="81">
        <f>SUM(R23:R23)</f>
        <v>1</v>
      </c>
      <c r="AA23" s="81">
        <f>IF(SUM(Q23:Q23)=0,0,1)</f>
        <v>1</v>
      </c>
      <c r="AB23" s="186">
        <f>IF(AA23=1,SUMPRODUCT(P23:P23,Q23:Q23)/SUMPRODUCT(O23:O23,Q23:Q23),0)</f>
        <v>20</v>
      </c>
    </row>
    <row r="24" spans="3:28" ht="36" customHeight="1" x14ac:dyDescent="0.3">
      <c r="C24" s="376" t="s">
        <v>185</v>
      </c>
      <c r="D24" s="377"/>
      <c r="E24" s="377"/>
      <c r="F24" s="377"/>
      <c r="G24" s="377"/>
      <c r="H24" s="377"/>
      <c r="I24" s="377"/>
      <c r="J24" s="377"/>
      <c r="K24" s="224">
        <v>0.2</v>
      </c>
      <c r="M24" s="227">
        <f>SUM(L25:L25)</f>
        <v>1</v>
      </c>
      <c r="O24" s="187"/>
      <c r="P24" s="91"/>
      <c r="Q24" s="91"/>
      <c r="R24" s="91"/>
      <c r="S24" s="91"/>
      <c r="T24" s="91"/>
      <c r="U24" s="91"/>
      <c r="V24" s="91"/>
      <c r="W24" s="91"/>
      <c r="X24" s="188">
        <f>X23*Y23</f>
        <v>0.1</v>
      </c>
      <c r="Y24" s="92"/>
      <c r="Z24" s="91"/>
      <c r="AA24" s="91"/>
      <c r="AB24" s="189"/>
    </row>
    <row r="25" spans="3:28" ht="300" customHeight="1" x14ac:dyDescent="0.3">
      <c r="C25" s="85" t="s">
        <v>114</v>
      </c>
      <c r="D25" s="10" t="s">
        <v>188</v>
      </c>
      <c r="E25" s="34" t="s">
        <v>189</v>
      </c>
      <c r="F25" s="214"/>
      <c r="G25" s="131"/>
      <c r="H25" s="131"/>
      <c r="I25" s="131"/>
      <c r="J25" s="131" t="s">
        <v>133</v>
      </c>
      <c r="K25" s="219" t="str">
        <f t="shared" ref="K25" si="0">IF(Q25&gt;1,"?",(IF(V25&gt;0,"?","")))</f>
        <v/>
      </c>
      <c r="L25" s="223">
        <v>1</v>
      </c>
      <c r="M25" s="68"/>
      <c r="O25" s="80">
        <f>L25</f>
        <v>1</v>
      </c>
      <c r="P25" s="81">
        <f>IF(J25&lt;&gt;"",1,IF(I25&lt;&gt;"",2/3,IF(H25&lt;&gt;"",1/3,0)))*O25*20</f>
        <v>20</v>
      </c>
      <c r="Q25" s="81">
        <f>IF(F25&lt;&gt;"",1,0)+IF(G25&lt;&gt;"",1,0)+IF(H25&lt;&gt;"",1,Q153)+IF(I25&lt;&gt;"",1,0)+IF(J25&lt;&gt;"",1,0)</f>
        <v>1</v>
      </c>
      <c r="R25" s="81">
        <f>IF(F25&lt;&gt;"",0,IF(G25="",(P25/(O25*20)),0.02+(P25/(O25*20))))</f>
        <v>1</v>
      </c>
      <c r="S25" s="81">
        <f>IF(F25&lt;&gt;"",0,O25)</f>
        <v>1</v>
      </c>
      <c r="T25" s="81">
        <f>IF(K25&lt;&gt;"",1,0)</f>
        <v>0</v>
      </c>
      <c r="U25" s="81" t="b">
        <f>IF(F25="",OR(G25&lt;&gt;"",H25&lt;&gt;"",I25&lt;&gt;"",J25&lt;&gt;""),0)</f>
        <v>1</v>
      </c>
      <c r="V25" s="81">
        <f>IF(F25&lt;&gt;"",IF(G25&lt;&gt;"",1,0)+IF(H25&lt;&gt;"",1,0)+IF(I25&lt;&gt;"",1,0)+IF(J25&lt;&gt;"",1,0),0)</f>
        <v>0</v>
      </c>
      <c r="W25" s="81" t="b">
        <f>OR(U25=FALSE)</f>
        <v>0</v>
      </c>
      <c r="X25" s="82">
        <f>Q25*S25</f>
        <v>1</v>
      </c>
      <c r="Y25" s="156">
        <f>K24</f>
        <v>0.2</v>
      </c>
      <c r="Z25" s="81">
        <f>SUM(R25:R25)</f>
        <v>1</v>
      </c>
      <c r="AA25" s="81">
        <f>IF(SUM(Q25:Q25)=0,0,1)</f>
        <v>1</v>
      </c>
      <c r="AB25" s="186">
        <f>IF(AA25=1,SUMPRODUCT(P25:P25,Q25:Q25)/SUMPRODUCT(O25:O25,Q25:Q25),0)</f>
        <v>20</v>
      </c>
    </row>
    <row r="26" spans="3:28" ht="36" customHeight="1" x14ac:dyDescent="0.3">
      <c r="C26" s="376" t="s">
        <v>186</v>
      </c>
      <c r="D26" s="377"/>
      <c r="E26" s="377"/>
      <c r="F26" s="377"/>
      <c r="G26" s="377"/>
      <c r="H26" s="377"/>
      <c r="I26" s="377"/>
      <c r="J26" s="377"/>
      <c r="K26" s="224">
        <v>0.2</v>
      </c>
      <c r="M26" s="227">
        <v>1</v>
      </c>
      <c r="X26" s="152">
        <f>X25*Y25</f>
        <v>0.2</v>
      </c>
    </row>
    <row r="27" spans="3:28" ht="300" customHeight="1" x14ac:dyDescent="0.3">
      <c r="C27" s="190" t="s">
        <v>190</v>
      </c>
      <c r="D27" s="229" t="s">
        <v>191</v>
      </c>
      <c r="E27" s="249" t="s">
        <v>192</v>
      </c>
      <c r="F27" s="214"/>
      <c r="G27" s="135"/>
      <c r="H27" s="135"/>
      <c r="I27" s="135"/>
      <c r="J27" s="135" t="s">
        <v>133</v>
      </c>
      <c r="K27" s="219" t="str">
        <f>IF(Q27&gt;1,"?",(IF(V27&gt;0,"?","")))</f>
        <v/>
      </c>
      <c r="L27" s="222">
        <v>1</v>
      </c>
      <c r="M27" s="68"/>
      <c r="O27" s="80">
        <f>L27</f>
        <v>1</v>
      </c>
      <c r="P27" s="81">
        <f>IF(J27&lt;&gt;"",1,IF(I27&lt;&gt;"",2/3,IF(H27&lt;&gt;"",1/3,0)))*O27*20</f>
        <v>20</v>
      </c>
      <c r="Q27" s="81">
        <f>IF(F27&lt;&gt;"",1,0)+IF(G27&lt;&gt;"",1,0)+IF(H27&lt;&gt;"",1,Q165)+IF(I27&lt;&gt;"",1,0)+IF(J27&lt;&gt;"",1,0)</f>
        <v>1</v>
      </c>
      <c r="R27" s="81">
        <f>IF(F27&lt;&gt;"",0,IF(G27="",(P27/(O27*20)),0.02+(P27/(O27*20))))</f>
        <v>1</v>
      </c>
      <c r="S27" s="81">
        <f>IF(F27&lt;&gt;"",0,O27)</f>
        <v>1</v>
      </c>
      <c r="T27" s="81">
        <f>IF(K27&lt;&gt;"",1,0)</f>
        <v>0</v>
      </c>
      <c r="U27" s="81" t="b">
        <f>IF(F27="",OR(G27&lt;&gt;"",H27&lt;&gt;"",I27&lt;&gt;"",J27&lt;&gt;""),0)</f>
        <v>1</v>
      </c>
      <c r="V27" s="81">
        <f>IF(F27&lt;&gt;"",IF(G27&lt;&gt;"",1,0)+IF(H27&lt;&gt;"",1,0)+IF(I27&lt;&gt;"",1,0)+IF(J27&lt;&gt;"",1,0),0)</f>
        <v>0</v>
      </c>
      <c r="W27" s="81" t="b">
        <f>OR(U27=FALSE)</f>
        <v>0</v>
      </c>
      <c r="X27" s="82">
        <f>Q27*S27</f>
        <v>1</v>
      </c>
      <c r="Y27" s="156">
        <f>K26</f>
        <v>0.2</v>
      </c>
      <c r="Z27" s="81">
        <f>SUM(R27:R27)</f>
        <v>1</v>
      </c>
      <c r="AA27" s="81">
        <f>IF(SUM(Q27:Q27)=0,0,1)</f>
        <v>1</v>
      </c>
      <c r="AB27" s="186">
        <f>IF(AA27=1,SUMPRODUCT(P27:P27,Q27:Q27)/SUMPRODUCT(O27:O27,Q27:Q27),0)</f>
        <v>20</v>
      </c>
    </row>
    <row r="28" spans="3:28" ht="36" customHeight="1" x14ac:dyDescent="0.3">
      <c r="C28" s="230" t="s">
        <v>187</v>
      </c>
      <c r="D28" s="230"/>
      <c r="E28" s="230"/>
      <c r="F28" s="230"/>
      <c r="G28" s="230"/>
      <c r="H28" s="230"/>
      <c r="I28" s="230"/>
      <c r="J28" s="238"/>
      <c r="K28" s="224">
        <v>0.2</v>
      </c>
      <c r="M28" s="227">
        <f>SUM(L29:L29)</f>
        <v>1</v>
      </c>
      <c r="O28" s="187"/>
      <c r="P28" s="91"/>
      <c r="Q28" s="91"/>
      <c r="R28" s="91"/>
      <c r="S28" s="91"/>
      <c r="T28" s="91"/>
      <c r="U28" s="91"/>
      <c r="V28" s="91"/>
      <c r="X28" s="152">
        <f>X27*Y27</f>
        <v>0.2</v>
      </c>
    </row>
    <row r="29" spans="3:28" ht="350.15" customHeight="1" x14ac:dyDescent="0.3">
      <c r="C29" s="191" t="s">
        <v>195</v>
      </c>
      <c r="D29" s="6" t="s">
        <v>193</v>
      </c>
      <c r="E29" s="18" t="s">
        <v>194</v>
      </c>
      <c r="F29" s="214"/>
      <c r="G29" s="135"/>
      <c r="H29" s="135"/>
      <c r="I29" s="135"/>
      <c r="J29" s="135"/>
      <c r="K29" s="219" t="str">
        <f t="shared" ref="K29" si="1">IF(Q29&gt;1,"?",(IF(V29&gt;0,"?","")))</f>
        <v/>
      </c>
      <c r="L29" s="222">
        <v>1</v>
      </c>
      <c r="M29" s="68"/>
      <c r="O29" s="80">
        <f>L29</f>
        <v>1</v>
      </c>
      <c r="P29" s="81">
        <f>IF(J29&lt;&gt;"",1,IF(I29&lt;&gt;"",2/3,IF(H29&lt;&gt;"",1/3,0)))*O29*20</f>
        <v>0</v>
      </c>
      <c r="Q29" s="81">
        <f>IF(F29&lt;&gt;"",1,0)+IF(G29&lt;&gt;"",1,0)+IF(H29&lt;&gt;"",1,Q168)+IF(I29&lt;&gt;"",1,0)+IF(J29&lt;&gt;"",1,0)</f>
        <v>0</v>
      </c>
      <c r="R29" s="81">
        <f>IF(F29&lt;&gt;"",0,IF(G29="",(P29/(O29*20)),0.02+(P29/(O29*20))))</f>
        <v>0</v>
      </c>
      <c r="S29" s="81">
        <f>IF(F29&lt;&gt;"",0,O29)</f>
        <v>1</v>
      </c>
      <c r="T29" s="81">
        <f>IF(K29&lt;&gt;"",1,0)</f>
        <v>0</v>
      </c>
      <c r="U29" s="81" t="b">
        <f>IF(F29="",OR(G29&lt;&gt;"",H29&lt;&gt;"",I29&lt;&gt;"",J29&lt;&gt;""),0)</f>
        <v>0</v>
      </c>
      <c r="V29" s="81">
        <f>IF(F29&lt;&gt;"",IF(G29&lt;&gt;"",1,0)+IF(H29&lt;&gt;"",1,0)+IF(I29&lt;&gt;"",1,0)+IF(J29&lt;&gt;"",1,0),0)</f>
        <v>0</v>
      </c>
      <c r="W29" s="81" t="b">
        <f>OR(U29)</f>
        <v>0</v>
      </c>
      <c r="X29" s="82">
        <f>Q29*S29</f>
        <v>0</v>
      </c>
      <c r="Y29" s="156">
        <f>K28</f>
        <v>0.2</v>
      </c>
      <c r="Z29" s="81">
        <f>SUM(R29:R29)</f>
        <v>0</v>
      </c>
      <c r="AA29" s="81">
        <f>IF(SUM(Q29:Q29)=0,0,1)</f>
        <v>0</v>
      </c>
      <c r="AB29" s="186">
        <f>IF(AA29=1,SUMPRODUCT(P29:P29,Q29:Q29)/SUMPRODUCT(O29:O29,Q29:Q29),0)</f>
        <v>0</v>
      </c>
    </row>
    <row r="30" spans="3:28" ht="36" customHeight="1" x14ac:dyDescent="0.3">
      <c r="C30" s="235" t="s">
        <v>196</v>
      </c>
      <c r="D30" s="209"/>
      <c r="E30" s="209"/>
      <c r="F30" s="209"/>
      <c r="G30" s="209"/>
      <c r="H30" s="209"/>
      <c r="I30" s="209"/>
      <c r="J30" s="209"/>
      <c r="K30" s="225">
        <v>0.3</v>
      </c>
      <c r="M30" s="227">
        <f>SUM(L31:L31)</f>
        <v>1</v>
      </c>
      <c r="X30" s="152">
        <f>X29*Y29</f>
        <v>0</v>
      </c>
    </row>
    <row r="31" spans="3:28" ht="300" customHeight="1" x14ac:dyDescent="0.3">
      <c r="C31" s="191" t="s">
        <v>197</v>
      </c>
      <c r="D31" s="158" t="s">
        <v>198</v>
      </c>
      <c r="E31" s="158" t="s">
        <v>199</v>
      </c>
      <c r="F31" s="214"/>
      <c r="G31" s="135"/>
      <c r="H31" s="135"/>
      <c r="I31" s="135"/>
      <c r="J31" s="135"/>
      <c r="K31" s="220" t="str">
        <f t="shared" ref="K31" si="2">IF(Q31&gt;1,"?",(IF(V31&gt;0,"?","")))</f>
        <v/>
      </c>
      <c r="L31" s="222">
        <v>1</v>
      </c>
      <c r="M31" s="68"/>
      <c r="O31" s="80">
        <f>L31</f>
        <v>1</v>
      </c>
      <c r="P31" s="81">
        <f>IF(J31&lt;&gt;"",1,IF(I31&lt;&gt;"",2/3,IF(H31&lt;&gt;"",1/3,0)))*O31*20</f>
        <v>0</v>
      </c>
      <c r="Q31" s="81">
        <f>IF(F31&lt;&gt;"",1,0)+IF(G31&lt;&gt;"",1,0)+IF(H31&lt;&gt;"",1,Q171)+IF(I31&lt;&gt;"",1,0)+IF(J31&lt;&gt;"",1,0)</f>
        <v>0</v>
      </c>
      <c r="R31" s="81">
        <f>IF(F31&lt;&gt;"",0,IF(G31="",(P31/(O31*20)),0.02+(P31/(O31*20))))</f>
        <v>0</v>
      </c>
      <c r="S31" s="81">
        <f>IF(F31&lt;&gt;"",0,O31)</f>
        <v>1</v>
      </c>
      <c r="T31" s="81">
        <f>IF(K31&lt;&gt;"",1,0)</f>
        <v>0</v>
      </c>
      <c r="U31" s="81" t="b">
        <f>IF(F31="",OR(G31&lt;&gt;"",H31&lt;&gt;"",I31&lt;&gt;"",J31&lt;&gt;""),0)</f>
        <v>0</v>
      </c>
      <c r="V31" s="81">
        <f>IF(F31&lt;&gt;"",IF(G31&lt;&gt;"",1,0)+IF(H31&lt;&gt;"",1,0)+IF(I31&lt;&gt;"",1,0)+IF(J31&lt;&gt;"",1,0),0)</f>
        <v>0</v>
      </c>
      <c r="W31" s="81" t="b">
        <f>OR(U31)</f>
        <v>0</v>
      </c>
      <c r="X31" s="82">
        <f>Q31*S31</f>
        <v>0</v>
      </c>
      <c r="Y31" s="156">
        <f>K30</f>
        <v>0.3</v>
      </c>
      <c r="Z31" s="81">
        <f>SUM(R31:R31)</f>
        <v>0</v>
      </c>
      <c r="AA31" s="81">
        <f>IF(SUM(Q31:Q31)=0,0,1)</f>
        <v>0</v>
      </c>
      <c r="AB31" s="186">
        <f>IF(AA31=1,SUMPRODUCT(P31:P31,Q31:Q31)/SUMPRODUCT(O31:O31,Q31:Q31),0)</f>
        <v>0</v>
      </c>
    </row>
    <row r="32" spans="3:28" ht="42" customHeight="1" thickBot="1" x14ac:dyDescent="0.35">
      <c r="C32" s="348" t="s">
        <v>29</v>
      </c>
      <c r="D32" s="348"/>
      <c r="E32" s="349"/>
      <c r="F32" s="348"/>
      <c r="G32" s="349"/>
      <c r="H32" s="349"/>
      <c r="I32" s="349"/>
      <c r="J32" s="349"/>
      <c r="K32" s="192"/>
      <c r="L32" s="94"/>
      <c r="M32" s="94"/>
      <c r="X32" s="152">
        <f>X31*Y31</f>
        <v>0</v>
      </c>
    </row>
    <row r="33" spans="3:24" ht="53.15" customHeight="1" thickBot="1" x14ac:dyDescent="0.35">
      <c r="C33" s="98"/>
      <c r="D33" s="98"/>
      <c r="E33" s="237" t="s">
        <v>8</v>
      </c>
      <c r="F33" s="98"/>
      <c r="G33" s="380">
        <f>X33</f>
        <v>0.5</v>
      </c>
      <c r="H33" s="381"/>
      <c r="I33" s="381"/>
      <c r="J33" s="382"/>
      <c r="K33" s="193"/>
      <c r="L33" s="228">
        <f>SUM(K30+K26+K22+K28+K24)</f>
        <v>1</v>
      </c>
      <c r="M33" s="68"/>
      <c r="Q33" s="194">
        <f>AA23+AA27+AA31+AA29+AA25</f>
        <v>3</v>
      </c>
      <c r="R33" s="42">
        <f>SUM(Q23:Q31)</f>
        <v>3</v>
      </c>
      <c r="T33" s="194">
        <f>SUM(T23:U31)</f>
        <v>0</v>
      </c>
      <c r="V33" s="194" t="b">
        <f>OR(W23=TRUE,W25=TRUE,W27=TRUE,W31=TRUE,W29=TRUE)</f>
        <v>0</v>
      </c>
      <c r="X33" s="195">
        <f>X24+X26+X28+X30+X32</f>
        <v>0.5</v>
      </c>
    </row>
    <row r="34" spans="3:24" ht="21.75" customHeight="1" thickBot="1" x14ac:dyDescent="0.35">
      <c r="C34" s="98"/>
      <c r="D34" s="98"/>
      <c r="K34" s="196"/>
      <c r="L34" s="197"/>
      <c r="M34" s="198"/>
    </row>
    <row r="35" spans="3:24" ht="53.15" customHeight="1" thickBot="1" x14ac:dyDescent="0.35">
      <c r="C35" s="98"/>
      <c r="D35" s="98"/>
      <c r="E35" s="237" t="s">
        <v>9</v>
      </c>
      <c r="F35" s="98"/>
      <c r="G35" s="293">
        <f>IF(X33&lt;50%,"!",IF(R33&gt;21,"!",(IF(Q33&lt;&gt;0,(AB23*Y23+AB25*Y25+AB27*Y27+Y29*AB29+AB31*Y31)/(AA23*Y23+AA25*Y25+AA27*Y27+AA29*Y29+AA31*Y31),0))))</f>
        <v>20</v>
      </c>
      <c r="H35" s="375"/>
      <c r="I35" s="383" t="s">
        <v>10</v>
      </c>
      <c r="J35" s="384"/>
      <c r="K35" s="196"/>
      <c r="L35" s="197"/>
      <c r="M35" s="198"/>
    </row>
    <row r="36" spans="3:24" ht="21.75" customHeight="1" thickBot="1" x14ac:dyDescent="0.35">
      <c r="C36" s="98"/>
      <c r="D36" s="98"/>
      <c r="E36" s="106"/>
      <c r="F36" s="98"/>
      <c r="G36" s="110"/>
      <c r="H36" s="110"/>
      <c r="I36" s="113"/>
      <c r="J36" s="113"/>
      <c r="K36" s="196"/>
      <c r="L36" s="197"/>
      <c r="M36" s="198"/>
    </row>
    <row r="37" spans="3:24" ht="53.15" customHeight="1" thickBot="1" x14ac:dyDescent="0.35">
      <c r="C37" s="98"/>
      <c r="D37" s="98"/>
      <c r="E37" s="237" t="s">
        <v>11</v>
      </c>
      <c r="F37" s="98"/>
      <c r="G37" s="353"/>
      <c r="H37" s="354"/>
      <c r="I37" s="355" t="s">
        <v>12</v>
      </c>
      <c r="J37" s="356"/>
      <c r="K37" s="196"/>
      <c r="L37" s="197"/>
      <c r="M37" s="198"/>
    </row>
    <row r="38" spans="3:24" ht="21.75" customHeight="1" x14ac:dyDescent="0.3">
      <c r="C38" s="98"/>
      <c r="D38" s="98"/>
      <c r="E38" s="106"/>
      <c r="F38" s="98"/>
      <c r="G38" s="110"/>
      <c r="I38" s="113"/>
      <c r="J38" s="110"/>
      <c r="K38" s="196"/>
      <c r="L38" s="197"/>
      <c r="M38" s="198"/>
    </row>
    <row r="39" spans="3:24" ht="33" customHeight="1" x14ac:dyDescent="0.3">
      <c r="C39" s="98"/>
      <c r="D39" s="98"/>
      <c r="E39" s="114"/>
      <c r="F39" s="199"/>
      <c r="G39" s="199"/>
      <c r="H39" s="199"/>
      <c r="I39" s="200"/>
      <c r="J39" s="200"/>
      <c r="K39" s="192"/>
      <c r="L39" s="197"/>
      <c r="M39" s="198"/>
    </row>
    <row r="40" spans="3:24" ht="39.75" customHeight="1" x14ac:dyDescent="0.3">
      <c r="C40" s="322" t="s">
        <v>50</v>
      </c>
      <c r="D40" s="378"/>
      <c r="E40" s="378"/>
      <c r="F40" s="378"/>
      <c r="G40" s="378"/>
      <c r="H40" s="378"/>
      <c r="I40" s="378"/>
      <c r="J40" s="379"/>
      <c r="K40" s="192"/>
      <c r="L40" s="197"/>
      <c r="M40" s="198"/>
    </row>
    <row r="41" spans="3:24" x14ac:dyDescent="0.3">
      <c r="C41" s="328" t="s">
        <v>13</v>
      </c>
      <c r="D41" s="329"/>
      <c r="E41" s="329"/>
      <c r="F41" s="329"/>
      <c r="G41" s="329"/>
      <c r="H41" s="329"/>
      <c r="I41" s="329"/>
      <c r="J41" s="329"/>
      <c r="K41" s="201"/>
      <c r="L41" s="184"/>
      <c r="M41" s="198"/>
    </row>
    <row r="42" spans="3:24" ht="60" customHeight="1" thickBot="1" x14ac:dyDescent="0.35">
      <c r="C42" s="312"/>
      <c r="D42" s="313"/>
      <c r="E42" s="313"/>
      <c r="F42" s="313"/>
      <c r="G42" s="313"/>
      <c r="H42" s="313"/>
      <c r="I42" s="313"/>
      <c r="J42" s="314"/>
      <c r="K42" s="202"/>
      <c r="L42" s="184"/>
      <c r="M42" s="184"/>
    </row>
    <row r="43" spans="3:24" ht="14.5" thickBot="1" x14ac:dyDescent="0.35">
      <c r="C43" s="121"/>
      <c r="D43" s="121"/>
      <c r="E43" s="121"/>
      <c r="F43" s="122"/>
      <c r="G43" s="121"/>
      <c r="H43" s="121"/>
      <c r="I43" s="121"/>
      <c r="J43" s="121"/>
      <c r="K43" s="202"/>
      <c r="L43" s="184"/>
      <c r="M43" s="184"/>
    </row>
    <row r="44" spans="3:24" ht="30" customHeight="1" thickBot="1" x14ac:dyDescent="0.35">
      <c r="C44" s="340" t="s">
        <v>14</v>
      </c>
      <c r="D44" s="341"/>
      <c r="E44" s="123" t="s">
        <v>15</v>
      </c>
      <c r="F44" s="124"/>
      <c r="G44" s="319" t="s">
        <v>16</v>
      </c>
      <c r="H44" s="320"/>
      <c r="I44" s="320"/>
      <c r="J44" s="321"/>
      <c r="K44" s="184"/>
      <c r="L44" s="184"/>
      <c r="M44" s="184"/>
    </row>
    <row r="45" spans="3:24" ht="50.15" customHeight="1" thickBot="1" x14ac:dyDescent="0.35">
      <c r="C45" s="342"/>
      <c r="D45" s="343"/>
      <c r="E45" s="2"/>
      <c r="F45" s="125"/>
      <c r="G45" s="325"/>
      <c r="H45" s="326"/>
      <c r="I45" s="326"/>
      <c r="J45" s="327"/>
      <c r="K45" s="184"/>
      <c r="L45" s="184"/>
      <c r="M45" s="184"/>
    </row>
    <row r="46" spans="3:24" ht="50.15" customHeight="1" x14ac:dyDescent="0.3">
      <c r="C46" s="335"/>
      <c r="D46" s="336"/>
      <c r="E46" s="3"/>
      <c r="F46" s="125"/>
      <c r="G46" s="317"/>
      <c r="H46" s="318"/>
      <c r="I46" s="318"/>
      <c r="J46" s="318"/>
      <c r="K46" s="184"/>
      <c r="L46" s="184"/>
      <c r="M46" s="184"/>
    </row>
    <row r="47" spans="3:24" ht="50.15" customHeight="1" x14ac:dyDescent="0.3">
      <c r="C47" s="273"/>
      <c r="D47" s="337"/>
      <c r="E47" s="4"/>
      <c r="F47" s="126"/>
      <c r="G47" s="126"/>
      <c r="H47" s="126"/>
      <c r="I47" s="126"/>
      <c r="J47" s="126"/>
    </row>
    <row r="48" spans="3:24" ht="50.15" customHeight="1" x14ac:dyDescent="0.3">
      <c r="C48" s="273"/>
      <c r="D48" s="337"/>
      <c r="E48" s="4"/>
      <c r="F48" s="126"/>
      <c r="G48" s="126"/>
      <c r="H48" s="126"/>
      <c r="I48" s="126"/>
      <c r="J48" s="126"/>
    </row>
  </sheetData>
  <mergeCells count="31">
    <mergeCell ref="C40:J40"/>
    <mergeCell ref="G37:H37"/>
    <mergeCell ref="I37:J37"/>
    <mergeCell ref="C32:J32"/>
    <mergeCell ref="C48:D48"/>
    <mergeCell ref="C41:J41"/>
    <mergeCell ref="C46:D46"/>
    <mergeCell ref="C45:D45"/>
    <mergeCell ref="G45:J45"/>
    <mergeCell ref="G46:J46"/>
    <mergeCell ref="C42:J42"/>
    <mergeCell ref="C44:D44"/>
    <mergeCell ref="G44:J44"/>
    <mergeCell ref="C47:D47"/>
    <mergeCell ref="G33:J33"/>
    <mergeCell ref="I35:J35"/>
    <mergeCell ref="G35:H35"/>
    <mergeCell ref="C19:D19"/>
    <mergeCell ref="F19:J19"/>
    <mergeCell ref="C24:J24"/>
    <mergeCell ref="C26:J26"/>
    <mergeCell ref="B8:D8"/>
    <mergeCell ref="B10:C10"/>
    <mergeCell ref="B11:C11"/>
    <mergeCell ref="B12:C12"/>
    <mergeCell ref="B13:C13"/>
    <mergeCell ref="B14:C14"/>
    <mergeCell ref="B15:C15"/>
    <mergeCell ref="B9:C9"/>
    <mergeCell ref="E20:E21"/>
    <mergeCell ref="C20:D21"/>
  </mergeCells>
  <conditionalFormatting sqref="G33:J33">
    <cfRule type="cellIs" dxfId="18" priority="39" operator="lessThan">
      <formula>0.5</formula>
    </cfRule>
    <cfRule type="cellIs" dxfId="17" priority="40" operator="greaterThan">
      <formula>0.5</formula>
    </cfRule>
  </conditionalFormatting>
  <conditionalFormatting sqref="K23">
    <cfRule type="containsText" dxfId="16" priority="38" operator="containsText" text="?">
      <formula>NOT(ISERROR(SEARCH("?",K23)))</formula>
    </cfRule>
  </conditionalFormatting>
  <conditionalFormatting sqref="K29 K27">
    <cfRule type="containsText" dxfId="15" priority="37" operator="containsText" text="?">
      <formula>NOT(ISERROR(SEARCH("?",K27)))</formula>
    </cfRule>
  </conditionalFormatting>
  <conditionalFormatting sqref="G35:H35">
    <cfRule type="containsText" dxfId="14" priority="21" operator="containsText" text="!">
      <formula>NOT(ISERROR(SEARCH("!",G35)))</formula>
    </cfRule>
  </conditionalFormatting>
  <conditionalFormatting sqref="F23">
    <cfRule type="containsText" dxfId="13" priority="19" operator="containsText" text="Non">
      <formula>NOT(ISERROR(SEARCH("Non",F23)))</formula>
    </cfRule>
    <cfRule type="colorScale" priority="20">
      <colorScale>
        <cfvo type="min"/>
        <cfvo type="percentile" val="50"/>
        <cfvo type="max"/>
        <color rgb="FFF8696B"/>
        <color rgb="FFFFEB84"/>
        <color rgb="FF63BE7B"/>
      </colorScale>
    </cfRule>
  </conditionalFormatting>
  <conditionalFormatting sqref="F23">
    <cfRule type="containsText" dxfId="12" priority="18" operator="containsText" text="Non">
      <formula>NOT(ISERROR(SEARCH("Non",F23)))</formula>
    </cfRule>
  </conditionalFormatting>
  <conditionalFormatting sqref="F25">
    <cfRule type="containsText" dxfId="11" priority="15" operator="containsText" text="Non">
      <formula>NOT(ISERROR(SEARCH("Non",F25)))</formula>
    </cfRule>
  </conditionalFormatting>
  <conditionalFormatting sqref="F27">
    <cfRule type="containsText" dxfId="10" priority="12" operator="containsText" text="Non">
      <formula>NOT(ISERROR(SEARCH("Non",F27)))</formula>
    </cfRule>
  </conditionalFormatting>
  <conditionalFormatting sqref="F29">
    <cfRule type="containsText" dxfId="9" priority="9" operator="containsText" text="Non">
      <formula>NOT(ISERROR(SEARCH("Non",F29)))</formula>
    </cfRule>
  </conditionalFormatting>
  <conditionalFormatting sqref="F31">
    <cfRule type="containsText" dxfId="8" priority="6" operator="containsText" text="Non">
      <formula>NOT(ISERROR(SEARCH("Non",F31)))</formula>
    </cfRule>
  </conditionalFormatting>
  <conditionalFormatting sqref="K25">
    <cfRule type="containsText" dxfId="7" priority="5" operator="containsText" text="?">
      <formula>NOT(ISERROR(SEARCH("?",K25)))</formula>
    </cfRule>
  </conditionalFormatting>
  <conditionalFormatting sqref="K31">
    <cfRule type="containsText" dxfId="6" priority="4" operator="containsText" text="?">
      <formula>NOT(ISERROR(SEARCH("?",K31)))</formula>
    </cfRule>
  </conditionalFormatting>
  <conditionalFormatting sqref="F20">
    <cfRule type="containsText" dxfId="5" priority="2" operator="containsText" text="Non">
      <formula>NOT(ISERROR(SEARCH("Non",F20)))</formula>
    </cfRule>
    <cfRule type="colorScale" priority="3">
      <colorScale>
        <cfvo type="min"/>
        <cfvo type="percentile" val="50"/>
        <cfvo type="max"/>
        <color rgb="FFF8696B"/>
        <color rgb="FFFFEB84"/>
        <color rgb="FF63BE7B"/>
      </colorScale>
    </cfRule>
  </conditionalFormatting>
  <conditionalFormatting sqref="F20">
    <cfRule type="containsText" dxfId="4" priority="1" operator="containsText" text="Non">
      <formula>NOT(ISERROR(SEARCH("Non",F20)))</formula>
    </cfRule>
  </conditionalFormatting>
  <conditionalFormatting sqref="F25">
    <cfRule type="containsText" dxfId="3" priority="97" operator="containsText" text="Non">
      <formula>NOT(ISERROR(SEARCH("Non",F25)))</formula>
    </cfRule>
    <cfRule type="colorScale" priority="98">
      <colorScale>
        <cfvo type="min"/>
        <cfvo type="percentile" val="50"/>
        <cfvo type="max"/>
        <color rgb="FFF8696B"/>
        <color rgb="FFFFEB84"/>
        <color rgb="FF63BE7B"/>
      </colorScale>
    </cfRule>
  </conditionalFormatting>
  <conditionalFormatting sqref="F27">
    <cfRule type="containsText" dxfId="2" priority="99" operator="containsText" text="Non">
      <formula>NOT(ISERROR(SEARCH("Non",F27)))</formula>
    </cfRule>
    <cfRule type="colorScale" priority="100">
      <colorScale>
        <cfvo type="min"/>
        <cfvo type="percentile" val="50"/>
        <cfvo type="max"/>
        <color rgb="FFF8696B"/>
        <color rgb="FFFFEB84"/>
        <color rgb="FF63BE7B"/>
      </colorScale>
    </cfRule>
  </conditionalFormatting>
  <conditionalFormatting sqref="F29">
    <cfRule type="containsText" dxfId="1" priority="101" operator="containsText" text="Non">
      <formula>NOT(ISERROR(SEARCH("Non",F29)))</formula>
    </cfRule>
    <cfRule type="colorScale" priority="102">
      <colorScale>
        <cfvo type="min"/>
        <cfvo type="percentile" val="50"/>
        <cfvo type="max"/>
        <color rgb="FFF8696B"/>
        <color rgb="FFFFEB84"/>
        <color rgb="FF63BE7B"/>
      </colorScale>
    </cfRule>
  </conditionalFormatting>
  <conditionalFormatting sqref="F31">
    <cfRule type="containsText" dxfId="0" priority="103" operator="containsText" text="Non">
      <formula>NOT(ISERROR(SEARCH("Non",F31)))</formula>
    </cfRule>
    <cfRule type="colorScale" priority="104">
      <colorScale>
        <cfvo type="min"/>
        <cfvo type="percentile" val="50"/>
        <cfvo type="max"/>
        <color rgb="FFF8696B"/>
        <color rgb="FFFFEB84"/>
        <color rgb="FF63BE7B"/>
      </colorScale>
    </cfRule>
  </conditionalFormatting>
  <pageMargins left="0.70866141732283472" right="0.31496062992125984" top="0.35433070866141736" bottom="0.35433070866141736" header="0.31496062992125984" footer="0.31496062992125984"/>
  <pageSetup paperSize="9" scale="29" orientation="portrait" horizontalDpi="300" verticalDpi="300"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5</vt:i4>
      </vt:variant>
    </vt:vector>
  </HeadingPairs>
  <TitlesOfParts>
    <vt:vector size="5" baseType="lpstr">
      <vt:lpstr>SESSION 20XX</vt:lpstr>
      <vt:lpstr>EP1</vt:lpstr>
      <vt:lpstr>EP2 Centre</vt:lpstr>
      <vt:lpstr>EP2 Entrepise</vt:lpstr>
      <vt:lpstr>EP3</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 VERPLANCKE / P-E BÉNA</dc:creator>
  <cp:keywords/>
  <dc:description/>
  <cp:lastModifiedBy>ybuisson</cp:lastModifiedBy>
  <cp:lastPrinted>2020-04-24T13:46:02Z</cp:lastPrinted>
  <dcterms:created xsi:type="dcterms:W3CDTF">2015-08-26T07:18:28Z</dcterms:created>
  <dcterms:modified xsi:type="dcterms:W3CDTF">2024-06-21T08:53:09Z</dcterms:modified>
  <cp:category/>
</cp:coreProperties>
</file>