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515" windowHeight="9525"/>
  </bookViews>
  <sheets>
    <sheet name="Feuil1" sheetId="1" r:id="rId1"/>
  </sheets>
  <calcPr calcId="125725" refMode="R1C1"/>
</workbook>
</file>

<file path=xl/calcChain.xml><?xml version="1.0" encoding="utf-8"?>
<calcChain xmlns="http://schemas.openxmlformats.org/spreadsheetml/2006/main">
  <c r="R22" i="1"/>
  <c r="R25" s="1"/>
  <c r="R97" s="1"/>
  <c r="P22"/>
  <c r="P25" s="1"/>
  <c r="P52" s="1"/>
  <c r="N22"/>
  <c r="N25" s="1"/>
  <c r="N97" s="1"/>
  <c r="U97"/>
  <c r="W97"/>
  <c r="Z97"/>
  <c r="Z25"/>
  <c r="Z48" s="1"/>
  <c r="W25"/>
  <c r="W53" s="1"/>
  <c r="U25"/>
  <c r="U51" s="1"/>
  <c r="AA22" l="1"/>
  <c r="Y22" s="1"/>
  <c r="X22" s="1"/>
  <c r="X25" s="1"/>
  <c r="X97" s="1"/>
  <c r="P97"/>
  <c r="L97" s="1"/>
  <c r="T97"/>
  <c r="S97"/>
  <c r="W40"/>
  <c r="N94"/>
  <c r="S94" s="1"/>
  <c r="W31"/>
  <c r="N69"/>
  <c r="S69" s="1"/>
  <c r="P53"/>
  <c r="W52"/>
  <c r="N33"/>
  <c r="S33" s="1"/>
  <c r="L25"/>
  <c r="N26"/>
  <c r="S26" s="1"/>
  <c r="N42"/>
  <c r="S42" s="1"/>
  <c r="N85"/>
  <c r="S85" s="1"/>
  <c r="N81"/>
  <c r="S81" s="1"/>
  <c r="N29"/>
  <c r="S29" s="1"/>
  <c r="N38"/>
  <c r="S38" s="1"/>
  <c r="N49"/>
  <c r="S49" s="1"/>
  <c r="N65"/>
  <c r="S65" s="1"/>
  <c r="N78"/>
  <c r="S78" s="1"/>
  <c r="N90"/>
  <c r="S90" s="1"/>
  <c r="W28"/>
  <c r="W35"/>
  <c r="N46"/>
  <c r="S46" s="1"/>
  <c r="N62"/>
  <c r="S62" s="1"/>
  <c r="N74"/>
  <c r="S74" s="1"/>
  <c r="U26"/>
  <c r="U42"/>
  <c r="U49"/>
  <c r="U30"/>
  <c r="U45"/>
  <c r="U28"/>
  <c r="N30"/>
  <c r="S30" s="1"/>
  <c r="W32"/>
  <c r="U34"/>
  <c r="N37"/>
  <c r="S37" s="1"/>
  <c r="W39"/>
  <c r="U41"/>
  <c r="N45"/>
  <c r="S45" s="1"/>
  <c r="U48"/>
  <c r="N52"/>
  <c r="T52" s="1"/>
  <c r="AA52" s="1"/>
  <c r="AB52" s="1"/>
  <c r="AC52" s="1"/>
  <c r="N54"/>
  <c r="N66"/>
  <c r="S66" s="1"/>
  <c r="N73"/>
  <c r="N82"/>
  <c r="S82" s="1"/>
  <c r="N89"/>
  <c r="U33"/>
  <c r="U36"/>
  <c r="U57"/>
  <c r="U37"/>
  <c r="U40"/>
  <c r="W27"/>
  <c r="U29"/>
  <c r="U32"/>
  <c r="N34"/>
  <c r="S34" s="1"/>
  <c r="W36"/>
  <c r="U38"/>
  <c r="N41"/>
  <c r="S41" s="1"/>
  <c r="U44"/>
  <c r="U46"/>
  <c r="N61"/>
  <c r="N70"/>
  <c r="S70" s="1"/>
  <c r="N77"/>
  <c r="N86"/>
  <c r="S86" s="1"/>
  <c r="N93"/>
  <c r="U95"/>
  <c r="U93"/>
  <c r="U91"/>
  <c r="U89"/>
  <c r="U87"/>
  <c r="U85"/>
  <c r="U83"/>
  <c r="U81"/>
  <c r="U79"/>
  <c r="U77"/>
  <c r="U75"/>
  <c r="U73"/>
  <c r="U71"/>
  <c r="U69"/>
  <c r="U67"/>
  <c r="U65"/>
  <c r="U63"/>
  <c r="U61"/>
  <c r="U59"/>
  <c r="U96"/>
  <c r="U94"/>
  <c r="U92"/>
  <c r="U90"/>
  <c r="U88"/>
  <c r="U86"/>
  <c r="U84"/>
  <c r="U82"/>
  <c r="U80"/>
  <c r="U78"/>
  <c r="U76"/>
  <c r="U74"/>
  <c r="U72"/>
  <c r="U70"/>
  <c r="U68"/>
  <c r="U66"/>
  <c r="U64"/>
  <c r="U62"/>
  <c r="U60"/>
  <c r="U58"/>
  <c r="U56"/>
  <c r="U53"/>
  <c r="U47"/>
  <c r="U43"/>
  <c r="U39"/>
  <c r="U35"/>
  <c r="U31"/>
  <c r="U27"/>
  <c r="W96"/>
  <c r="W95"/>
  <c r="W94"/>
  <c r="W93"/>
  <c r="W92"/>
  <c r="W91"/>
  <c r="W90"/>
  <c r="W89"/>
  <c r="W88"/>
  <c r="W87"/>
  <c r="W86"/>
  <c r="W85"/>
  <c r="W84"/>
  <c r="W83"/>
  <c r="W82"/>
  <c r="W81"/>
  <c r="W80"/>
  <c r="W79"/>
  <c r="W78"/>
  <c r="W77"/>
  <c r="W76"/>
  <c r="W75"/>
  <c r="W74"/>
  <c r="W73"/>
  <c r="W72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0"/>
  <c r="W49"/>
  <c r="W45"/>
  <c r="W41"/>
  <c r="W37"/>
  <c r="W33"/>
  <c r="W29"/>
  <c r="Z29"/>
  <c r="Z31"/>
  <c r="Z32"/>
  <c r="Z37"/>
  <c r="Z40"/>
  <c r="Z44"/>
  <c r="U52"/>
  <c r="P55"/>
  <c r="P56"/>
  <c r="S25"/>
  <c r="P26"/>
  <c r="W26"/>
  <c r="N27"/>
  <c r="P28"/>
  <c r="P29"/>
  <c r="P30"/>
  <c r="W30"/>
  <c r="N31"/>
  <c r="P32"/>
  <c r="P33"/>
  <c r="P34"/>
  <c r="W34"/>
  <c r="N35"/>
  <c r="P36"/>
  <c r="P37"/>
  <c r="P38"/>
  <c r="W38"/>
  <c r="N39"/>
  <c r="P40"/>
  <c r="P41"/>
  <c r="P42"/>
  <c r="W42"/>
  <c r="N43"/>
  <c r="P44"/>
  <c r="P45"/>
  <c r="P46"/>
  <c r="W46"/>
  <c r="N47"/>
  <c r="P48"/>
  <c r="P49"/>
  <c r="U50"/>
  <c r="N51"/>
  <c r="W51"/>
  <c r="U55"/>
  <c r="N58"/>
  <c r="N59"/>
  <c r="N63"/>
  <c r="N67"/>
  <c r="N71"/>
  <c r="N75"/>
  <c r="N79"/>
  <c r="N83"/>
  <c r="N87"/>
  <c r="N91"/>
  <c r="N95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6"/>
  <c r="R42"/>
  <c r="R38"/>
  <c r="R34"/>
  <c r="R30"/>
  <c r="R26"/>
  <c r="Z96"/>
  <c r="Z95"/>
  <c r="Z94"/>
  <c r="Z93"/>
  <c r="Z92"/>
  <c r="Z91"/>
  <c r="Z90"/>
  <c r="Z89"/>
  <c r="Z88"/>
  <c r="Z87"/>
  <c r="Z86"/>
  <c r="Z85"/>
  <c r="Z84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6"/>
  <c r="Z42"/>
  <c r="Z38"/>
  <c r="Z34"/>
  <c r="Z30"/>
  <c r="Z26"/>
  <c r="P96"/>
  <c r="P94"/>
  <c r="P92"/>
  <c r="P90"/>
  <c r="P88"/>
  <c r="P86"/>
  <c r="P84"/>
  <c r="P82"/>
  <c r="P80"/>
  <c r="P78"/>
  <c r="P76"/>
  <c r="P74"/>
  <c r="P72"/>
  <c r="P70"/>
  <c r="P68"/>
  <c r="P66"/>
  <c r="P64"/>
  <c r="P62"/>
  <c r="P60"/>
  <c r="P95"/>
  <c r="P93"/>
  <c r="P91"/>
  <c r="P89"/>
  <c r="P87"/>
  <c r="P85"/>
  <c r="P83"/>
  <c r="P81"/>
  <c r="P79"/>
  <c r="P77"/>
  <c r="P75"/>
  <c r="P73"/>
  <c r="P71"/>
  <c r="P69"/>
  <c r="P67"/>
  <c r="P65"/>
  <c r="P63"/>
  <c r="P61"/>
  <c r="P59"/>
  <c r="P57"/>
  <c r="P54"/>
  <c r="P50"/>
  <c r="P47"/>
  <c r="P43"/>
  <c r="P39"/>
  <c r="P35"/>
  <c r="P31"/>
  <c r="P27"/>
  <c r="N53"/>
  <c r="N48"/>
  <c r="N44"/>
  <c r="N40"/>
  <c r="N36"/>
  <c r="N32"/>
  <c r="N28"/>
  <c r="Z27"/>
  <c r="Z28"/>
  <c r="Z33"/>
  <c r="Z35"/>
  <c r="Z36"/>
  <c r="Z39"/>
  <c r="Z41"/>
  <c r="Z43"/>
  <c r="Z45"/>
  <c r="Z47"/>
  <c r="Z49"/>
  <c r="T25"/>
  <c r="AA25" s="1"/>
  <c r="AB25" s="1"/>
  <c r="AC25" s="1"/>
  <c r="R27"/>
  <c r="R28"/>
  <c r="R29"/>
  <c r="R31"/>
  <c r="R32"/>
  <c r="R33"/>
  <c r="R35"/>
  <c r="R36"/>
  <c r="R37"/>
  <c r="R39"/>
  <c r="R40"/>
  <c r="R41"/>
  <c r="R43"/>
  <c r="W43"/>
  <c r="R44"/>
  <c r="W44"/>
  <c r="R45"/>
  <c r="R47"/>
  <c r="W47"/>
  <c r="R48"/>
  <c r="W48"/>
  <c r="R49"/>
  <c r="N50"/>
  <c r="P51"/>
  <c r="U54"/>
  <c r="N55"/>
  <c r="N56"/>
  <c r="N57"/>
  <c r="P58"/>
  <c r="N60"/>
  <c r="N64"/>
  <c r="N68"/>
  <c r="N72"/>
  <c r="N76"/>
  <c r="N80"/>
  <c r="N84"/>
  <c r="N88"/>
  <c r="N92"/>
  <c r="N96"/>
  <c r="T69" l="1"/>
  <c r="G69" s="1"/>
  <c r="Y25"/>
  <c r="Y97" s="1"/>
  <c r="V22"/>
  <c r="V25" s="1"/>
  <c r="V97" s="1"/>
  <c r="AA97"/>
  <c r="AB97" s="1"/>
  <c r="AC97" s="1"/>
  <c r="T65"/>
  <c r="H65" s="1"/>
  <c r="T78"/>
  <c r="G78" s="1"/>
  <c r="G97"/>
  <c r="H97"/>
  <c r="T42"/>
  <c r="G42" s="1"/>
  <c r="T29"/>
  <c r="H29" s="1"/>
  <c r="T94"/>
  <c r="G94" s="1"/>
  <c r="T26"/>
  <c r="AA26" s="1"/>
  <c r="AB26" s="1"/>
  <c r="AC26" s="1"/>
  <c r="T86"/>
  <c r="H86" s="1"/>
  <c r="T49"/>
  <c r="G49" s="1"/>
  <c r="L44"/>
  <c r="L40"/>
  <c r="L34"/>
  <c r="T33"/>
  <c r="G33" s="1"/>
  <c r="T81"/>
  <c r="H81" s="1"/>
  <c r="L36"/>
  <c r="T70"/>
  <c r="G70" s="1"/>
  <c r="T82"/>
  <c r="H82" s="1"/>
  <c r="T74"/>
  <c r="H74" s="1"/>
  <c r="T30"/>
  <c r="H30" s="1"/>
  <c r="S52"/>
  <c r="H52" s="1"/>
  <c r="L52"/>
  <c r="T62"/>
  <c r="AA62" s="1"/>
  <c r="AB62" s="1"/>
  <c r="AC62" s="1"/>
  <c r="T85"/>
  <c r="AA85" s="1"/>
  <c r="AB85" s="1"/>
  <c r="AC85" s="1"/>
  <c r="L37"/>
  <c r="T90"/>
  <c r="AA90" s="1"/>
  <c r="AB90" s="1"/>
  <c r="AC90" s="1"/>
  <c r="T37"/>
  <c r="AA37" s="1"/>
  <c r="AB37" s="1"/>
  <c r="AC37" s="1"/>
  <c r="L48"/>
  <c r="T41"/>
  <c r="AA41" s="1"/>
  <c r="AB41" s="1"/>
  <c r="AC41" s="1"/>
  <c r="T46"/>
  <c r="G46" s="1"/>
  <c r="T38"/>
  <c r="AA38" s="1"/>
  <c r="AB38" s="1"/>
  <c r="AC38" s="1"/>
  <c r="S93"/>
  <c r="T93"/>
  <c r="AA93" s="1"/>
  <c r="AB93" s="1"/>
  <c r="AC93" s="1"/>
  <c r="S77"/>
  <c r="T77"/>
  <c r="L49"/>
  <c r="L33"/>
  <c r="T45"/>
  <c r="H45" s="1"/>
  <c r="L30"/>
  <c r="L46"/>
  <c r="T66"/>
  <c r="H66" s="1"/>
  <c r="S73"/>
  <c r="T73"/>
  <c r="AA73" s="1"/>
  <c r="AB73" s="1"/>
  <c r="AC73" s="1"/>
  <c r="S61"/>
  <c r="T61"/>
  <c r="AA61" s="1"/>
  <c r="AB61" s="1"/>
  <c r="AC61" s="1"/>
  <c r="S89"/>
  <c r="T89"/>
  <c r="AA89" s="1"/>
  <c r="AB89" s="1"/>
  <c r="AC89" s="1"/>
  <c r="T54"/>
  <c r="AA54" s="1"/>
  <c r="AB54" s="1"/>
  <c r="AC54" s="1"/>
  <c r="S54"/>
  <c r="L35"/>
  <c r="L29"/>
  <c r="T34"/>
  <c r="AA34" s="1"/>
  <c r="AB34" s="1"/>
  <c r="AC34" s="1"/>
  <c r="L26"/>
  <c r="L42"/>
  <c r="L56"/>
  <c r="L68"/>
  <c r="L84"/>
  <c r="G25"/>
  <c r="S76"/>
  <c r="T76"/>
  <c r="AA76" s="1"/>
  <c r="AB76" s="1"/>
  <c r="AC76" s="1"/>
  <c r="S55"/>
  <c r="T55"/>
  <c r="AA55" s="1"/>
  <c r="AB55" s="1"/>
  <c r="AC55" s="1"/>
  <c r="S83"/>
  <c r="T83"/>
  <c r="AA83" s="1"/>
  <c r="AB83" s="1"/>
  <c r="AC83" s="1"/>
  <c r="S75"/>
  <c r="T75"/>
  <c r="AA75" s="1"/>
  <c r="AB75" s="1"/>
  <c r="AC75" s="1"/>
  <c r="S59"/>
  <c r="T59"/>
  <c r="AA59" s="1"/>
  <c r="AB59" s="1"/>
  <c r="AC59" s="1"/>
  <c r="S51"/>
  <c r="T51"/>
  <c r="AA51" s="1"/>
  <c r="AB51" s="1"/>
  <c r="AC51" s="1"/>
  <c r="S47"/>
  <c r="T47"/>
  <c r="AA47" s="1"/>
  <c r="AB47" s="1"/>
  <c r="AC47" s="1"/>
  <c r="S96"/>
  <c r="T96"/>
  <c r="AA96" s="1"/>
  <c r="AB96" s="1"/>
  <c r="AC96" s="1"/>
  <c r="S64"/>
  <c r="T64"/>
  <c r="AA64" s="1"/>
  <c r="AB64" s="1"/>
  <c r="AC64" s="1"/>
  <c r="T36"/>
  <c r="AA36" s="1"/>
  <c r="AB36" s="1"/>
  <c r="AC36" s="1"/>
  <c r="S36"/>
  <c r="S35"/>
  <c r="T35"/>
  <c r="AA35" s="1"/>
  <c r="AB35" s="1"/>
  <c r="AC35" s="1"/>
  <c r="X51"/>
  <c r="X48"/>
  <c r="X44"/>
  <c r="X40"/>
  <c r="X36"/>
  <c r="X32"/>
  <c r="X28"/>
  <c r="X94"/>
  <c r="X90"/>
  <c r="X86"/>
  <c r="X82"/>
  <c r="X78"/>
  <c r="X74"/>
  <c r="X70"/>
  <c r="X66"/>
  <c r="X62"/>
  <c r="X55"/>
  <c r="X50"/>
  <c r="X49"/>
  <c r="X46"/>
  <c r="X45"/>
  <c r="X42"/>
  <c r="X41"/>
  <c r="X38"/>
  <c r="X37"/>
  <c r="X34"/>
  <c r="X33"/>
  <c r="X30"/>
  <c r="X29"/>
  <c r="X26"/>
  <c r="X95"/>
  <c r="X87"/>
  <c r="X79"/>
  <c r="X63"/>
  <c r="X59"/>
  <c r="X54"/>
  <c r="X47"/>
  <c r="X31"/>
  <c r="X72"/>
  <c r="X60"/>
  <c r="X53"/>
  <c r="X93"/>
  <c r="X89"/>
  <c r="X85"/>
  <c r="X81"/>
  <c r="X77"/>
  <c r="X73"/>
  <c r="X69"/>
  <c r="X65"/>
  <c r="X61"/>
  <c r="X57"/>
  <c r="X56"/>
  <c r="X52"/>
  <c r="X91"/>
  <c r="X83"/>
  <c r="X75"/>
  <c r="X71"/>
  <c r="X67"/>
  <c r="X43"/>
  <c r="X39"/>
  <c r="X35"/>
  <c r="X27"/>
  <c r="X96"/>
  <c r="X92"/>
  <c r="X88"/>
  <c r="X84"/>
  <c r="X80"/>
  <c r="X76"/>
  <c r="X68"/>
  <c r="X64"/>
  <c r="X58"/>
  <c r="S88"/>
  <c r="T88"/>
  <c r="AA88" s="1"/>
  <c r="AB88" s="1"/>
  <c r="AC88" s="1"/>
  <c r="S72"/>
  <c r="T72"/>
  <c r="AA72" s="1"/>
  <c r="AB72" s="1"/>
  <c r="AC72" s="1"/>
  <c r="T28"/>
  <c r="AA28" s="1"/>
  <c r="AB28" s="1"/>
  <c r="AC28" s="1"/>
  <c r="S28"/>
  <c r="T44"/>
  <c r="AA44" s="1"/>
  <c r="AB44" s="1"/>
  <c r="AC44" s="1"/>
  <c r="S44"/>
  <c r="S58"/>
  <c r="T58"/>
  <c r="AA58" s="1"/>
  <c r="AB58" s="1"/>
  <c r="AC58" s="1"/>
  <c r="S43"/>
  <c r="T43"/>
  <c r="AA43" s="1"/>
  <c r="AB43" s="1"/>
  <c r="AC43" s="1"/>
  <c r="S27"/>
  <c r="T27"/>
  <c r="AA27" s="1"/>
  <c r="AB27" s="1"/>
  <c r="AC27" s="1"/>
  <c r="Y64"/>
  <c r="L60"/>
  <c r="L76"/>
  <c r="L92"/>
  <c r="L31"/>
  <c r="L51"/>
  <c r="L63"/>
  <c r="L67"/>
  <c r="L79"/>
  <c r="L87"/>
  <c r="L95"/>
  <c r="L47"/>
  <c r="L39"/>
  <c r="L28"/>
  <c r="L53"/>
  <c r="L57"/>
  <c r="L61"/>
  <c r="L65"/>
  <c r="L69"/>
  <c r="L73"/>
  <c r="L77"/>
  <c r="L81"/>
  <c r="L85"/>
  <c r="L89"/>
  <c r="L93"/>
  <c r="H25"/>
  <c r="I25" s="1"/>
  <c r="S92"/>
  <c r="T92"/>
  <c r="AA92" s="1"/>
  <c r="AB92" s="1"/>
  <c r="AC92" s="1"/>
  <c r="S60"/>
  <c r="T60"/>
  <c r="AA60" s="1"/>
  <c r="AB60" s="1"/>
  <c r="AC60" s="1"/>
  <c r="S50"/>
  <c r="T50"/>
  <c r="AA50" s="1"/>
  <c r="AB50" s="1"/>
  <c r="AC50" s="1"/>
  <c r="T40"/>
  <c r="AA40" s="1"/>
  <c r="AB40" s="1"/>
  <c r="AC40" s="1"/>
  <c r="S40"/>
  <c r="S91"/>
  <c r="T91"/>
  <c r="AA91" s="1"/>
  <c r="AB91" s="1"/>
  <c r="AC91" s="1"/>
  <c r="S67"/>
  <c r="T67"/>
  <c r="AA67" s="1"/>
  <c r="AB67" s="1"/>
  <c r="AC67" s="1"/>
  <c r="S31"/>
  <c r="T31"/>
  <c r="AA31" s="1"/>
  <c r="AB31" s="1"/>
  <c r="AC31" s="1"/>
  <c r="S80"/>
  <c r="T80"/>
  <c r="AA80" s="1"/>
  <c r="AB80" s="1"/>
  <c r="AC80" s="1"/>
  <c r="S56"/>
  <c r="T56"/>
  <c r="AA56" s="1"/>
  <c r="AB56" s="1"/>
  <c r="AC56" s="1"/>
  <c r="T53"/>
  <c r="S53"/>
  <c r="S84"/>
  <c r="T84"/>
  <c r="AA84" s="1"/>
  <c r="AB84" s="1"/>
  <c r="AC84" s="1"/>
  <c r="S68"/>
  <c r="T68"/>
  <c r="AA68" s="1"/>
  <c r="AB68" s="1"/>
  <c r="AC68" s="1"/>
  <c r="S57"/>
  <c r="T57"/>
  <c r="AA57" s="1"/>
  <c r="AB57" s="1"/>
  <c r="AC57" s="1"/>
  <c r="T32"/>
  <c r="AA32" s="1"/>
  <c r="AB32" s="1"/>
  <c r="AC32" s="1"/>
  <c r="S32"/>
  <c r="T48"/>
  <c r="AA48" s="1"/>
  <c r="AB48" s="1"/>
  <c r="AC48" s="1"/>
  <c r="S48"/>
  <c r="S95"/>
  <c r="T95"/>
  <c r="AA95" s="1"/>
  <c r="AB95" s="1"/>
  <c r="AC95" s="1"/>
  <c r="S87"/>
  <c r="T87"/>
  <c r="AA87" s="1"/>
  <c r="AB87" s="1"/>
  <c r="AC87" s="1"/>
  <c r="S79"/>
  <c r="T79"/>
  <c r="AA79" s="1"/>
  <c r="AB79" s="1"/>
  <c r="AC79" s="1"/>
  <c r="S71"/>
  <c r="T71"/>
  <c r="AA71" s="1"/>
  <c r="AB71" s="1"/>
  <c r="AC71" s="1"/>
  <c r="S63"/>
  <c r="T63"/>
  <c r="AA63" s="1"/>
  <c r="AB63" s="1"/>
  <c r="AC63" s="1"/>
  <c r="S39"/>
  <c r="T39"/>
  <c r="AA39" s="1"/>
  <c r="AB39" s="1"/>
  <c r="AC39" s="1"/>
  <c r="V91"/>
  <c r="V83"/>
  <c r="V67"/>
  <c r="V65"/>
  <c r="V46"/>
  <c r="V49"/>
  <c r="V28"/>
  <c r="L64"/>
  <c r="L72"/>
  <c r="L80"/>
  <c r="L88"/>
  <c r="L96"/>
  <c r="L41"/>
  <c r="L38"/>
  <c r="L55"/>
  <c r="L59"/>
  <c r="L71"/>
  <c r="L75"/>
  <c r="L83"/>
  <c r="L91"/>
  <c r="L45"/>
  <c r="L43"/>
  <c r="L32"/>
  <c r="L27"/>
  <c r="L50"/>
  <c r="L54"/>
  <c r="L58"/>
  <c r="L62"/>
  <c r="L66"/>
  <c r="L70"/>
  <c r="L74"/>
  <c r="L78"/>
  <c r="L82"/>
  <c r="L86"/>
  <c r="L90"/>
  <c r="L94"/>
  <c r="V36" l="1"/>
  <c r="V51"/>
  <c r="V75"/>
  <c r="V39"/>
  <c r="V59"/>
  <c r="V81"/>
  <c r="Y50"/>
  <c r="V47"/>
  <c r="V57"/>
  <c r="V73"/>
  <c r="V89"/>
  <c r="Y77"/>
  <c r="Y51"/>
  <c r="Y44"/>
  <c r="Y69"/>
  <c r="Y96"/>
  <c r="H78"/>
  <c r="I78" s="1"/>
  <c r="Y35"/>
  <c r="Y72"/>
  <c r="H69"/>
  <c r="I69" s="1"/>
  <c r="Y33"/>
  <c r="Y37"/>
  <c r="Y61"/>
  <c r="Y93"/>
  <c r="Y88"/>
  <c r="AA69"/>
  <c r="AB69" s="1"/>
  <c r="AC69" s="1"/>
  <c r="Y28"/>
  <c r="Y52"/>
  <c r="Y85"/>
  <c r="Y80"/>
  <c r="Y42"/>
  <c r="Y54"/>
  <c r="Y49"/>
  <c r="Y47"/>
  <c r="Y67"/>
  <c r="Y83"/>
  <c r="Y62"/>
  <c r="Y78"/>
  <c r="Y94"/>
  <c r="V33"/>
  <c r="V44"/>
  <c r="V38"/>
  <c r="V55"/>
  <c r="V63"/>
  <c r="V71"/>
  <c r="V79"/>
  <c r="V87"/>
  <c r="V95"/>
  <c r="Y26"/>
  <c r="Y41"/>
  <c r="Y46"/>
  <c r="Y58"/>
  <c r="Y32"/>
  <c r="Y40"/>
  <c r="Y27"/>
  <c r="Y43"/>
  <c r="Y57"/>
  <c r="Y65"/>
  <c r="Y73"/>
  <c r="Y81"/>
  <c r="Y89"/>
  <c r="Y60"/>
  <c r="Y68"/>
  <c r="Y76"/>
  <c r="Y84"/>
  <c r="Y92"/>
  <c r="Y29"/>
  <c r="Y48"/>
  <c r="Y36"/>
  <c r="Y31"/>
  <c r="Y59"/>
  <c r="Y75"/>
  <c r="Y91"/>
  <c r="Y70"/>
  <c r="Y86"/>
  <c r="V31"/>
  <c r="V41"/>
  <c r="V30"/>
  <c r="J30" s="1"/>
  <c r="V53"/>
  <c r="V61"/>
  <c r="V69"/>
  <c r="V77"/>
  <c r="V85"/>
  <c r="V93"/>
  <c r="Y34"/>
  <c r="Y45"/>
  <c r="Y53"/>
  <c r="Y30"/>
  <c r="Y38"/>
  <c r="Y56"/>
  <c r="Y39"/>
  <c r="Y55"/>
  <c r="Y63"/>
  <c r="Y71"/>
  <c r="Y79"/>
  <c r="Y87"/>
  <c r="Y95"/>
  <c r="Y66"/>
  <c r="Y74"/>
  <c r="Y82"/>
  <c r="Y90"/>
  <c r="V27"/>
  <c r="V32"/>
  <c r="V37"/>
  <c r="V43"/>
  <c r="V48"/>
  <c r="V34"/>
  <c r="V50"/>
  <c r="V54"/>
  <c r="V58"/>
  <c r="V62"/>
  <c r="V66"/>
  <c r="J66" s="1"/>
  <c r="V70"/>
  <c r="V74"/>
  <c r="J74" s="1"/>
  <c r="V78"/>
  <c r="V82"/>
  <c r="J82" s="1"/>
  <c r="V86"/>
  <c r="J86" s="1"/>
  <c r="V90"/>
  <c r="V94"/>
  <c r="V29"/>
  <c r="J29" s="1"/>
  <c r="V35"/>
  <c r="V40"/>
  <c r="V45"/>
  <c r="J45" s="1"/>
  <c r="V26"/>
  <c r="V42"/>
  <c r="V52"/>
  <c r="J52" s="1"/>
  <c r="K52" s="1"/>
  <c r="V56"/>
  <c r="V60"/>
  <c r="V64"/>
  <c r="V68"/>
  <c r="V72"/>
  <c r="V76"/>
  <c r="V80"/>
  <c r="V84"/>
  <c r="V88"/>
  <c r="V92"/>
  <c r="V96"/>
  <c r="G65"/>
  <c r="AA65"/>
  <c r="AB65" s="1"/>
  <c r="AC65" s="1"/>
  <c r="AA42"/>
  <c r="AB42" s="1"/>
  <c r="AC42" s="1"/>
  <c r="AA70"/>
  <c r="AB70" s="1"/>
  <c r="AC70" s="1"/>
  <c r="G76"/>
  <c r="G61"/>
  <c r="G30"/>
  <c r="G85"/>
  <c r="AA78"/>
  <c r="AB78" s="1"/>
  <c r="AC78" s="1"/>
  <c r="H49"/>
  <c r="I49" s="1"/>
  <c r="G54"/>
  <c r="I97"/>
  <c r="J97"/>
  <c r="K97" s="1"/>
  <c r="H42"/>
  <c r="AA33"/>
  <c r="AB33" s="1"/>
  <c r="AC33" s="1"/>
  <c r="G29"/>
  <c r="AA29"/>
  <c r="AB29" s="1"/>
  <c r="AC29" s="1"/>
  <c r="AA66"/>
  <c r="AB66" s="1"/>
  <c r="AC66" s="1"/>
  <c r="H26"/>
  <c r="I26" s="1"/>
  <c r="G26"/>
  <c r="AA74"/>
  <c r="AB74" s="1"/>
  <c r="AC74" s="1"/>
  <c r="G82"/>
  <c r="AA94"/>
  <c r="AB94" s="1"/>
  <c r="AC94" s="1"/>
  <c r="H94"/>
  <c r="I94" s="1"/>
  <c r="H84"/>
  <c r="I84" s="1"/>
  <c r="H93"/>
  <c r="J93" s="1"/>
  <c r="K93" s="1"/>
  <c r="G35"/>
  <c r="G64"/>
  <c r="G47"/>
  <c r="G59"/>
  <c r="G83"/>
  <c r="G41"/>
  <c r="AA49"/>
  <c r="AB49" s="1"/>
  <c r="AC49" s="1"/>
  <c r="G86"/>
  <c r="AA81"/>
  <c r="AB81" s="1"/>
  <c r="AC81" s="1"/>
  <c r="H92"/>
  <c r="G81"/>
  <c r="H55"/>
  <c r="J55" s="1"/>
  <c r="K55" s="1"/>
  <c r="G62"/>
  <c r="G77"/>
  <c r="H62"/>
  <c r="I62" s="1"/>
  <c r="G38"/>
  <c r="AA86"/>
  <c r="AB86" s="1"/>
  <c r="AC86" s="1"/>
  <c r="AA82"/>
  <c r="AB82" s="1"/>
  <c r="AC82" s="1"/>
  <c r="H41"/>
  <c r="G74"/>
  <c r="H33"/>
  <c r="I33" s="1"/>
  <c r="H32"/>
  <c r="J81"/>
  <c r="I81"/>
  <c r="G66"/>
  <c r="I30"/>
  <c r="G34"/>
  <c r="G52"/>
  <c r="G37"/>
  <c r="I74"/>
  <c r="G90"/>
  <c r="AA30"/>
  <c r="AB30" s="1"/>
  <c r="AC30" s="1"/>
  <c r="H36"/>
  <c r="J36" s="1"/>
  <c r="K36" s="1"/>
  <c r="H95"/>
  <c r="H34"/>
  <c r="I34" s="1"/>
  <c r="H75"/>
  <c r="J75" s="1"/>
  <c r="K75" s="1"/>
  <c r="H27"/>
  <c r="I52"/>
  <c r="I65"/>
  <c r="I82"/>
  <c r="AA46"/>
  <c r="AB46" s="1"/>
  <c r="AC46" s="1"/>
  <c r="G89"/>
  <c r="G73"/>
  <c r="H70"/>
  <c r="I70" s="1"/>
  <c r="H90"/>
  <c r="I90" s="1"/>
  <c r="H85"/>
  <c r="I85" s="1"/>
  <c r="H46"/>
  <c r="I46" s="1"/>
  <c r="J25"/>
  <c r="K25" s="1"/>
  <c r="J65"/>
  <c r="H37"/>
  <c r="I37" s="1"/>
  <c r="I86"/>
  <c r="G48"/>
  <c r="I66"/>
  <c r="H77"/>
  <c r="I77" s="1"/>
  <c r="AA45"/>
  <c r="AB45" s="1"/>
  <c r="AC45" s="1"/>
  <c r="G63"/>
  <c r="G79"/>
  <c r="G95"/>
  <c r="G68"/>
  <c r="G56"/>
  <c r="G31"/>
  <c r="G91"/>
  <c r="G50"/>
  <c r="G92"/>
  <c r="AA77"/>
  <c r="AB77" s="1"/>
  <c r="AC77" s="1"/>
  <c r="G28"/>
  <c r="G55"/>
  <c r="H61"/>
  <c r="I61" s="1"/>
  <c r="G93"/>
  <c r="H38"/>
  <c r="I38" s="1"/>
  <c r="G53"/>
  <c r="G40"/>
  <c r="H28"/>
  <c r="I28" s="1"/>
  <c r="H72"/>
  <c r="I72" s="1"/>
  <c r="G43"/>
  <c r="G72"/>
  <c r="I29"/>
  <c r="H73"/>
  <c r="I73" s="1"/>
  <c r="H80"/>
  <c r="I80" s="1"/>
  <c r="G36"/>
  <c r="H89"/>
  <c r="I89" s="1"/>
  <c r="G45"/>
  <c r="H50"/>
  <c r="H51"/>
  <c r="H58"/>
  <c r="I58" s="1"/>
  <c r="H56"/>
  <c r="I45"/>
  <c r="H96"/>
  <c r="I96" s="1"/>
  <c r="H88"/>
  <c r="H54"/>
  <c r="I54" s="1"/>
  <c r="H71"/>
  <c r="H60"/>
  <c r="I60" s="1"/>
  <c r="H43"/>
  <c r="I43" s="1"/>
  <c r="H31"/>
  <c r="I31" s="1"/>
  <c r="H87"/>
  <c r="I87" s="1"/>
  <c r="G44"/>
  <c r="H68"/>
  <c r="I68" s="1"/>
  <c r="H48"/>
  <c r="H63"/>
  <c r="H57"/>
  <c r="J57" s="1"/>
  <c r="K57" s="1"/>
  <c r="G32"/>
  <c r="H40"/>
  <c r="I40" s="1"/>
  <c r="H83"/>
  <c r="I83" s="1"/>
  <c r="H47"/>
  <c r="I47" s="1"/>
  <c r="G27"/>
  <c r="G58"/>
  <c r="G88"/>
  <c r="G96"/>
  <c r="G51"/>
  <c r="G75"/>
  <c r="AA53"/>
  <c r="AB53" s="1"/>
  <c r="AC53" s="1"/>
  <c r="H53"/>
  <c r="I53" s="1"/>
  <c r="H67"/>
  <c r="J67" s="1"/>
  <c r="K67" s="1"/>
  <c r="H39"/>
  <c r="J39" s="1"/>
  <c r="K39" s="1"/>
  <c r="H76"/>
  <c r="I76" s="1"/>
  <c r="H35"/>
  <c r="I35" s="1"/>
  <c r="H79"/>
  <c r="I79" s="1"/>
  <c r="H44"/>
  <c r="H64"/>
  <c r="G39"/>
  <c r="G71"/>
  <c r="G87"/>
  <c r="G57"/>
  <c r="G84"/>
  <c r="G80"/>
  <c r="G67"/>
  <c r="G60"/>
  <c r="H91"/>
  <c r="J91" s="1"/>
  <c r="K91" s="1"/>
  <c r="H59"/>
  <c r="J59" s="1"/>
  <c r="K59" s="1"/>
  <c r="J51" l="1"/>
  <c r="K51" s="1"/>
  <c r="J44"/>
  <c r="K44" s="1"/>
  <c r="J64"/>
  <c r="K64" s="1"/>
  <c r="J71"/>
  <c r="K71" s="1"/>
  <c r="J48"/>
  <c r="K48" s="1"/>
  <c r="J42"/>
  <c r="K42" s="1"/>
  <c r="J78"/>
  <c r="K78" s="1"/>
  <c r="J32"/>
  <c r="K32" s="1"/>
  <c r="J69"/>
  <c r="K69" s="1"/>
  <c r="J50"/>
  <c r="K50" s="1"/>
  <c r="J95"/>
  <c r="K95" s="1"/>
  <c r="J92"/>
  <c r="K92" s="1"/>
  <c r="J41"/>
  <c r="K41" s="1"/>
  <c r="J63"/>
  <c r="K63" s="1"/>
  <c r="J88"/>
  <c r="K88" s="1"/>
  <c r="J56"/>
  <c r="K56" s="1"/>
  <c r="J27"/>
  <c r="K27" s="1"/>
  <c r="J49"/>
  <c r="K49" s="1"/>
  <c r="K65"/>
  <c r="J77"/>
  <c r="K77" s="1"/>
  <c r="I55"/>
  <c r="I93"/>
  <c r="J26"/>
  <c r="K26" s="1"/>
  <c r="J37"/>
  <c r="K37" s="1"/>
  <c r="K29"/>
  <c r="J94"/>
  <c r="K94" s="1"/>
  <c r="I42"/>
  <c r="K74"/>
  <c r="J60"/>
  <c r="K60" s="1"/>
  <c r="I36"/>
  <c r="K66"/>
  <c r="I27"/>
  <c r="K86"/>
  <c r="J33"/>
  <c r="K33" s="1"/>
  <c r="J90"/>
  <c r="K90" s="1"/>
  <c r="J62"/>
  <c r="K62" s="1"/>
  <c r="I32"/>
  <c r="K82"/>
  <c r="J84"/>
  <c r="K84" s="1"/>
  <c r="I88"/>
  <c r="J34"/>
  <c r="K34" s="1"/>
  <c r="I41"/>
  <c r="K81"/>
  <c r="J28"/>
  <c r="K28" s="1"/>
  <c r="I92"/>
  <c r="I50"/>
  <c r="J53"/>
  <c r="K53" s="1"/>
  <c r="I71"/>
  <c r="J96"/>
  <c r="K96" s="1"/>
  <c r="J38"/>
  <c r="K38" s="1"/>
  <c r="K45"/>
  <c r="I75"/>
  <c r="J72"/>
  <c r="K72" s="1"/>
  <c r="I67"/>
  <c r="J70"/>
  <c r="K70" s="1"/>
  <c r="J43"/>
  <c r="K43" s="1"/>
  <c r="J31"/>
  <c r="K31" s="1"/>
  <c r="K30"/>
  <c r="J40"/>
  <c r="K40" s="1"/>
  <c r="J46"/>
  <c r="K46" s="1"/>
  <c r="I95"/>
  <c r="I57"/>
  <c r="I63"/>
  <c r="J87"/>
  <c r="K87" s="1"/>
  <c r="J73"/>
  <c r="K73" s="1"/>
  <c r="J85"/>
  <c r="K85" s="1"/>
  <c r="J54"/>
  <c r="K54" s="1"/>
  <c r="J80"/>
  <c r="K80" s="1"/>
  <c r="I48"/>
  <c r="I51"/>
  <c r="J61"/>
  <c r="K61" s="1"/>
  <c r="J58"/>
  <c r="K58" s="1"/>
  <c r="J79"/>
  <c r="K79" s="1"/>
  <c r="I56"/>
  <c r="J89"/>
  <c r="K89" s="1"/>
  <c r="J68"/>
  <c r="K68" s="1"/>
  <c r="I91"/>
  <c r="J76"/>
  <c r="K76" s="1"/>
  <c r="J47"/>
  <c r="K47" s="1"/>
  <c r="I44"/>
  <c r="J83"/>
  <c r="K83" s="1"/>
  <c r="I64"/>
  <c r="I39"/>
  <c r="I59"/>
  <c r="J35"/>
  <c r="K35" s="1"/>
</calcChain>
</file>

<file path=xl/sharedStrings.xml><?xml version="1.0" encoding="utf-8"?>
<sst xmlns="http://schemas.openxmlformats.org/spreadsheetml/2006/main" count="48" uniqueCount="38">
  <si>
    <t>q</t>
  </si>
  <si>
    <t>R</t>
  </si>
  <si>
    <t>L</t>
  </si>
  <si>
    <t>N</t>
  </si>
  <si>
    <t>R(mm)</t>
  </si>
  <si>
    <t>L(mm)</t>
  </si>
  <si>
    <t>N(tr/min)</t>
  </si>
  <si>
    <t>c(m)</t>
  </si>
  <si>
    <t>k</t>
  </si>
  <si>
    <t>V1</t>
  </si>
  <si>
    <t>p</t>
  </si>
  <si>
    <t>D</t>
  </si>
  <si>
    <t>g</t>
  </si>
  <si>
    <t>e</t>
  </si>
  <si>
    <t>D(mm)</t>
  </si>
  <si>
    <t>V(cm3)</t>
  </si>
  <si>
    <t>V2</t>
  </si>
  <si>
    <t>p3</t>
  </si>
  <si>
    <t>C</t>
  </si>
  <si>
    <t>sin(q-a)/cosa</t>
  </si>
  <si>
    <t>a</t>
  </si>
  <si>
    <t>Vilebrequin</t>
  </si>
  <si>
    <t>Bielle</t>
  </si>
  <si>
    <t>Régime</t>
  </si>
  <si>
    <t>Piston</t>
  </si>
  <si>
    <t>CINEMATIQUE  DU  PISTON</t>
  </si>
  <si>
    <t>mm</t>
  </si>
  <si>
    <t>tr/min</t>
  </si>
  <si>
    <t>R =</t>
  </si>
  <si>
    <t>L =</t>
  </si>
  <si>
    <t>N =</t>
  </si>
  <si>
    <r>
      <t>p</t>
    </r>
    <r>
      <rPr>
        <vertAlign val="subscript"/>
        <sz val="11"/>
        <color theme="0" tint="-0.249977111117893"/>
        <rFont val="Calibri"/>
        <family val="2"/>
        <scheme val="minor"/>
      </rPr>
      <t>3</t>
    </r>
    <r>
      <rPr>
        <sz val="11"/>
        <color theme="0" tint="-0.249977111117893"/>
        <rFont val="Calibri"/>
        <family val="2"/>
        <scheme val="minor"/>
      </rPr>
      <t>v</t>
    </r>
    <r>
      <rPr>
        <vertAlign val="subscript"/>
        <sz val="11"/>
        <color theme="0" tint="-0.249977111117893"/>
        <rFont val="Calibri"/>
        <family val="2"/>
        <scheme val="minor"/>
      </rPr>
      <t>3</t>
    </r>
    <r>
      <rPr>
        <vertAlign val="superscript"/>
        <sz val="11"/>
        <color theme="0" tint="-0.249977111117893"/>
        <rFont val="Symbol"/>
        <family val="1"/>
        <charset val="2"/>
      </rPr>
      <t>g</t>
    </r>
  </si>
  <si>
    <r>
      <rPr>
        <b/>
        <sz val="18"/>
        <color theme="0" tint="-0.249977111117893"/>
        <rFont val="Amaze"/>
        <family val="2"/>
      </rPr>
      <t xml:space="preserve">v </t>
    </r>
    <r>
      <rPr>
        <b/>
        <sz val="12"/>
        <color theme="0" tint="-0.249977111117893"/>
        <rFont val="Arial"/>
        <family val="2"/>
      </rPr>
      <t>(m/s)</t>
    </r>
  </si>
  <si>
    <r>
      <t>V(m</t>
    </r>
    <r>
      <rPr>
        <b/>
        <vertAlign val="superscript"/>
        <sz val="12"/>
        <color theme="0" tint="-0.249977111117893"/>
        <rFont val="Arial"/>
        <family val="2"/>
      </rPr>
      <t>3</t>
    </r>
    <r>
      <rPr>
        <b/>
        <sz val="12"/>
        <color theme="0" tint="-0.249977111117893"/>
        <rFont val="Arial"/>
        <family val="2"/>
      </rPr>
      <t>)</t>
    </r>
  </si>
  <si>
    <r>
      <t>Rcos</t>
    </r>
    <r>
      <rPr>
        <sz val="14"/>
        <color theme="0" tint="-0.249977111117893"/>
        <rFont val="Symbol"/>
        <family val="1"/>
        <charset val="2"/>
      </rPr>
      <t>q</t>
    </r>
  </si>
  <si>
    <r>
      <t>Rsin</t>
    </r>
    <r>
      <rPr>
        <sz val="14"/>
        <color theme="0" tint="-0.249977111117893"/>
        <rFont val="Symbol"/>
        <family val="1"/>
        <charset val="2"/>
      </rPr>
      <t>q</t>
    </r>
  </si>
  <si>
    <r>
      <rPr>
        <sz val="12"/>
        <color theme="0" tint="-0.249977111117893"/>
        <rFont val="Arial"/>
        <family val="2"/>
      </rPr>
      <t>sin</t>
    </r>
    <r>
      <rPr>
        <sz val="12"/>
        <color theme="0" tint="-0.249977111117893"/>
        <rFont val="Symbol"/>
        <family val="1"/>
        <charset val="2"/>
      </rPr>
      <t>a</t>
    </r>
  </si>
  <si>
    <r>
      <rPr>
        <sz val="12"/>
        <color theme="0" tint="-0.249977111117893"/>
        <rFont val="Symbol"/>
        <family val="1"/>
        <charset val="2"/>
      </rPr>
      <t>a</t>
    </r>
    <r>
      <rPr>
        <sz val="12"/>
        <color theme="0" tint="-0.249977111117893"/>
        <rFont val="Arial"/>
        <family val="2"/>
      </rPr>
      <t>°</t>
    </r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</si>
</sst>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Symbol"/>
      <family val="1"/>
      <charset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b/>
      <sz val="16"/>
      <color theme="1"/>
      <name val="Arial"/>
      <family val="2"/>
    </font>
    <font>
      <b/>
      <sz val="28"/>
      <color theme="9" tint="-0.499984740745262"/>
      <name val="Arial"/>
      <family val="2"/>
    </font>
    <font>
      <sz val="12"/>
      <color theme="0" tint="-0.249977111117893"/>
      <name val="Arial"/>
      <family val="2"/>
    </font>
    <font>
      <b/>
      <sz val="12"/>
      <color theme="0" tint="-0.249977111117893"/>
      <name val="Arial"/>
      <family val="2"/>
    </font>
    <font>
      <vertAlign val="subscript"/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vertAlign val="superscript"/>
      <sz val="11"/>
      <color theme="0" tint="-0.249977111117893"/>
      <name val="Symbol"/>
      <family val="1"/>
      <charset val="2"/>
    </font>
    <font>
      <b/>
      <sz val="16"/>
      <color theme="0" tint="-0.249977111117893"/>
      <name val="Arial"/>
      <family val="2"/>
    </font>
    <font>
      <sz val="16"/>
      <color theme="0" tint="-0.249977111117893"/>
      <name val="Arial"/>
      <family val="2"/>
    </font>
    <font>
      <b/>
      <sz val="14"/>
      <color theme="0" tint="-0.249977111117893"/>
      <name val="Symbol"/>
      <family val="1"/>
      <charset val="2"/>
    </font>
    <font>
      <sz val="14"/>
      <color theme="0" tint="-0.249977111117893"/>
      <name val="Symbol"/>
      <family val="1"/>
      <charset val="2"/>
    </font>
    <font>
      <b/>
      <sz val="18"/>
      <color theme="0" tint="-0.249977111117893"/>
      <name val="Amaze"/>
      <family val="2"/>
    </font>
    <font>
      <b/>
      <vertAlign val="superscript"/>
      <sz val="12"/>
      <color theme="0" tint="-0.249977111117893"/>
      <name val="Arial"/>
      <family val="2"/>
    </font>
    <font>
      <sz val="12"/>
      <color theme="0" tint="-0.249977111117893"/>
      <name val="Symbol"/>
      <family val="1"/>
      <charset val="2"/>
    </font>
    <font>
      <b/>
      <sz val="16"/>
      <color theme="1" tint="0.14999847407452621"/>
      <name val="Arial"/>
      <family val="2"/>
    </font>
    <font>
      <b/>
      <sz val="16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 style="thick">
        <color rgb="FFFFC000"/>
      </left>
      <right/>
      <top style="thick">
        <color rgb="FFFFC000"/>
      </top>
      <bottom style="thick">
        <color rgb="FFFFC000"/>
      </bottom>
      <diagonal/>
    </border>
    <border>
      <left/>
      <right/>
      <top style="thick">
        <color rgb="FFFFC000"/>
      </top>
      <bottom style="thick">
        <color rgb="FFFFC000"/>
      </bottom>
      <diagonal/>
    </border>
    <border>
      <left/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 style="thick">
        <color rgb="FF92D050"/>
      </left>
      <right style="thick">
        <color rgb="FF92D050"/>
      </right>
      <top style="thick">
        <color rgb="FF92D050"/>
      </top>
      <bottom style="thick">
        <color rgb="FF92D050"/>
      </bottom>
      <diagonal/>
    </border>
    <border>
      <left style="thick">
        <color rgb="FF92D050"/>
      </left>
      <right/>
      <top style="thick">
        <color rgb="FF92D050"/>
      </top>
      <bottom style="thick">
        <color rgb="FF92D050"/>
      </bottom>
      <diagonal/>
    </border>
    <border>
      <left/>
      <right/>
      <top style="thick">
        <color rgb="FF92D050"/>
      </top>
      <bottom style="thick">
        <color rgb="FF92D050"/>
      </bottom>
      <diagonal/>
    </border>
    <border>
      <left/>
      <right style="thick">
        <color rgb="FF92D050"/>
      </right>
      <top style="thick">
        <color rgb="FF92D050"/>
      </top>
      <bottom style="thick">
        <color rgb="FF92D050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thick">
        <color rgb="FF00B0F0"/>
      </left>
      <right/>
      <top style="thick">
        <color rgb="FF00B0F0"/>
      </top>
      <bottom style="thick">
        <color rgb="FF00B0F0"/>
      </bottom>
      <diagonal/>
    </border>
    <border>
      <left/>
      <right/>
      <top style="thick">
        <color rgb="FF00B0F0"/>
      </top>
      <bottom style="thick">
        <color rgb="FF00B0F0"/>
      </bottom>
      <diagonal/>
    </border>
    <border>
      <left/>
      <right style="thick">
        <color rgb="FF00B0F0"/>
      </right>
      <top style="thick">
        <color rgb="FF00B0F0"/>
      </top>
      <bottom style="thick">
        <color rgb="FF00B0F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5" borderId="0" xfId="0" applyFont="1" applyFill="1"/>
    <xf numFmtId="0" fontId="1" fillId="5" borderId="0" xfId="0" applyFont="1" applyFill="1" applyBorder="1" applyAlignment="1">
      <alignment horizontal="right" vertical="center"/>
    </xf>
    <xf numFmtId="0" fontId="1" fillId="5" borderId="0" xfId="0" applyFont="1" applyFill="1" applyBorder="1" applyAlignment="1">
      <alignment horizontal="left" vertical="center"/>
    </xf>
    <xf numFmtId="0" fontId="1" fillId="5" borderId="0" xfId="0" applyFont="1" applyFill="1" applyBorder="1"/>
    <xf numFmtId="0" fontId="1" fillId="5" borderId="0" xfId="0" applyFont="1" applyFill="1" applyAlignment="1">
      <alignment horizontal="center"/>
    </xf>
    <xf numFmtId="164" fontId="1" fillId="5" borderId="0" xfId="0" applyNumberFormat="1" applyFont="1" applyFill="1" applyAlignment="1">
      <alignment horizontal="center"/>
    </xf>
    <xf numFmtId="0" fontId="3" fillId="5" borderId="0" xfId="0" applyFont="1" applyFill="1" applyBorder="1" applyAlignment="1">
      <alignment horizontal="right" vertical="center"/>
    </xf>
    <xf numFmtId="0" fontId="4" fillId="5" borderId="0" xfId="0" applyFont="1" applyFill="1" applyAlignment="1">
      <alignment horizontal="center"/>
    </xf>
    <xf numFmtId="0" fontId="2" fillId="5" borderId="0" xfId="0" applyFont="1" applyFill="1" applyAlignment="1">
      <alignment horizontal="right" vertical="center"/>
    </xf>
    <xf numFmtId="0" fontId="1" fillId="5" borderId="0" xfId="0" applyFont="1" applyFill="1" applyAlignment="1">
      <alignment horizontal="right" vertical="center"/>
    </xf>
    <xf numFmtId="0" fontId="1" fillId="5" borderId="0" xfId="0" applyFont="1" applyFill="1" applyAlignment="1">
      <alignment horizontal="left" vertical="center"/>
    </xf>
    <xf numFmtId="0" fontId="0" fillId="5" borderId="0" xfId="0" applyFont="1" applyFill="1" applyAlignment="1">
      <alignment horizontal="center"/>
    </xf>
    <xf numFmtId="0" fontId="5" fillId="5" borderId="0" xfId="0" applyFont="1" applyFill="1" applyBorder="1" applyAlignment="1">
      <alignment horizontal="right" vertical="center"/>
    </xf>
    <xf numFmtId="0" fontId="5" fillId="5" borderId="0" xfId="0" applyFont="1" applyFill="1" applyBorder="1" applyAlignment="1" applyProtection="1">
      <alignment horizontal="center" vertical="center"/>
      <protection locked="0"/>
    </xf>
    <xf numFmtId="0" fontId="5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horizontal="center"/>
    </xf>
    <xf numFmtId="0" fontId="5" fillId="5" borderId="0" xfId="0" applyFont="1" applyFill="1" applyBorder="1" applyAlignment="1"/>
    <xf numFmtId="0" fontId="5" fillId="5" borderId="0" xfId="0" applyFont="1" applyFill="1" applyBorder="1" applyAlignment="1">
      <alignment horizontal="right"/>
    </xf>
    <xf numFmtId="0" fontId="6" fillId="5" borderId="0" xfId="0" applyFont="1" applyFill="1" applyAlignment="1">
      <alignment horizontal="center"/>
    </xf>
    <xf numFmtId="0" fontId="7" fillId="5" borderId="0" xfId="0" applyFont="1" applyFill="1"/>
    <xf numFmtId="0" fontId="7" fillId="5" borderId="0" xfId="0" applyFont="1" applyFill="1" applyAlignment="1">
      <alignment horizontal="right" vertical="center"/>
    </xf>
    <xf numFmtId="0" fontId="7" fillId="5" borderId="0" xfId="0" applyFont="1" applyFill="1" applyAlignment="1">
      <alignment horizontal="left" vertical="center"/>
    </xf>
    <xf numFmtId="0" fontId="7" fillId="5" borderId="0" xfId="0" applyFont="1" applyFill="1" applyAlignment="1">
      <alignment horizontal="center"/>
    </xf>
    <xf numFmtId="164" fontId="7" fillId="5" borderId="0" xfId="0" applyNumberFormat="1" applyFont="1" applyFill="1" applyAlignment="1">
      <alignment horizontal="center"/>
    </xf>
    <xf numFmtId="0" fontId="7" fillId="5" borderId="0" xfId="0" applyFont="1" applyFill="1" applyBorder="1"/>
    <xf numFmtId="0" fontId="8" fillId="5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7" fillId="5" borderId="0" xfId="0" applyFont="1" applyFill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2" fillId="5" borderId="0" xfId="0" applyFont="1" applyFill="1" applyBorder="1" applyAlignment="1" applyProtection="1">
      <alignment horizontal="center"/>
      <protection locked="0"/>
    </xf>
    <xf numFmtId="1" fontId="12" fillId="5" borderId="0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/>
    <xf numFmtId="0" fontId="8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7" fillId="5" borderId="0" xfId="0" applyFont="1" applyFill="1" applyAlignment="1"/>
    <xf numFmtId="0" fontId="7" fillId="5" borderId="0" xfId="0" applyFont="1" applyFill="1" applyAlignment="1">
      <alignment horizontal="right"/>
    </xf>
    <xf numFmtId="0" fontId="7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164" fontId="8" fillId="5" borderId="0" xfId="0" applyNumberFormat="1" applyFont="1" applyFill="1" applyAlignment="1">
      <alignment horizontal="center"/>
    </xf>
    <xf numFmtId="0" fontId="7" fillId="5" borderId="0" xfId="0" applyFont="1" applyFill="1" applyAlignment="1" applyProtection="1">
      <alignment horizontal="center"/>
      <protection hidden="1"/>
    </xf>
    <xf numFmtId="0" fontId="18" fillId="5" borderId="0" xfId="0" applyFont="1" applyFill="1" applyAlignment="1">
      <alignment horizontal="center"/>
    </xf>
    <xf numFmtId="0" fontId="19" fillId="4" borderId="6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horizontal="right" vertical="center"/>
    </xf>
    <xf numFmtId="0" fontId="19" fillId="3" borderId="3" xfId="0" applyFont="1" applyFill="1" applyBorder="1" applyAlignment="1">
      <alignment horizontal="right" vertical="center"/>
    </xf>
    <xf numFmtId="0" fontId="19" fillId="3" borderId="4" xfId="0" applyFont="1" applyFill="1" applyBorder="1" applyAlignment="1">
      <alignment vertical="center"/>
    </xf>
    <xf numFmtId="0" fontId="19" fillId="6" borderId="10" xfId="0" applyFont="1" applyFill="1" applyBorder="1" applyAlignment="1">
      <alignment horizontal="right" vertical="center"/>
    </xf>
    <xf numFmtId="0" fontId="19" fillId="6" borderId="11" xfId="0" applyFont="1" applyFill="1" applyBorder="1" applyAlignment="1">
      <alignment horizontal="right" vertical="center"/>
    </xf>
    <xf numFmtId="0" fontId="19" fillId="6" borderId="12" xfId="0" applyFont="1" applyFill="1" applyBorder="1" applyAlignment="1">
      <alignment vertical="center"/>
    </xf>
    <xf numFmtId="0" fontId="20" fillId="2" borderId="5" xfId="0" applyFont="1" applyFill="1" applyBorder="1" applyAlignment="1" applyProtection="1">
      <alignment horizontal="center" vertical="center"/>
      <protection locked="0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9" xfId="0" applyFont="1" applyFill="1" applyBorder="1" applyAlignment="1" applyProtection="1">
      <alignment horizontal="center" vertical="center"/>
      <protection locked="0"/>
    </xf>
    <xf numFmtId="0" fontId="19" fillId="4" borderId="8" xfId="0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9.3515567123801463E-2"/>
          <c:y val="7.1619155622641303E-2"/>
          <c:w val="0.87875912903136377"/>
          <c:h val="0.84833346100992657"/>
        </c:manualLayout>
      </c:layout>
      <c:lineChart>
        <c:grouping val="standard"/>
        <c:ser>
          <c:idx val="0"/>
          <c:order val="0"/>
          <c:marker>
            <c:symbol val="none"/>
          </c:marker>
          <c:cat>
            <c:numRef>
              <c:f>Feuil1!$F$25:$F$97</c:f>
              <c:numCache>
                <c:formatCode>General</c:formatCode>
                <c:ptCount val="7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</c:numCache>
            </c:numRef>
          </c:cat>
          <c:val>
            <c:numRef>
              <c:f>Feuil1!$H$25:$H$97</c:f>
              <c:numCache>
                <c:formatCode>General</c:formatCode>
                <c:ptCount val="73"/>
                <c:pt idx="0">
                  <c:v>0</c:v>
                </c:pt>
                <c:pt idx="1">
                  <c:v>1.1276881471711936E-4</c:v>
                </c:pt>
                <c:pt idx="2">
                  <c:v>4.5125801363719159E-4</c:v>
                </c:pt>
                <c:pt idx="3">
                  <c:v>1.0159939844885321E-3</c:v>
                </c:pt>
                <c:pt idx="4">
                  <c:v>1.8077808306600288E-3</c:v>
                </c:pt>
                <c:pt idx="5">
                  <c:v>2.8275896355012611E-3</c:v>
                </c:pt>
                <c:pt idx="6">
                  <c:v>4.0764018958212925E-3</c:v>
                </c:pt>
                <c:pt idx="7">
                  <c:v>5.5550063023254506E-3</c:v>
                </c:pt>
                <c:pt idx="8">
                  <c:v>7.2637488213274717E-3</c:v>
                </c:pt>
                <c:pt idx="9">
                  <c:v>9.2022375331540854E-3</c:v>
                </c:pt>
                <c:pt idx="10">
                  <c:v>1.1369005996535071E-2</c:v>
                </c:pt>
                <c:pt idx="11">
                  <c:v>1.3761142038076553E-2</c:v>
                </c:pt>
                <c:pt idx="12">
                  <c:v>1.6373892689878412E-2</c:v>
                </c:pt>
                <c:pt idx="13">
                  <c:v>1.9200260235913459E-2</c:v>
                </c:pt>
                <c:pt idx="14">
                  <c:v>2.2230608526042271E-2</c:v>
                </c:pt>
                <c:pt idx="15">
                  <c:v>2.5452302273014003E-2</c:v>
                </c:pt>
                <c:pt idx="16">
                  <c:v>2.8849404281042108E-2</c:v>
                </c:pt>
                <c:pt idx="17">
                  <c:v>3.2402455822284577E-2</c:v>
                </c:pt>
                <c:pt idx="18">
                  <c:v>3.6088363224425192E-2</c:v>
                </c:pt>
                <c:pt idx="19">
                  <c:v>3.9880409031114152E-2</c:v>
                </c:pt>
                <c:pt idx="20">
                  <c:v>4.3748399136419931E-2</c:v>
                </c:pt>
                <c:pt idx="21">
                  <c:v>4.7658948777602191E-2</c:v>
                </c:pt>
                <c:pt idx="22">
                  <c:v>5.1575901205782239E-2</c:v>
                </c:pt>
                <c:pt idx="23">
                  <c:v>5.5460864362299973E-2</c:v>
                </c:pt>
                <c:pt idx="24">
                  <c:v>5.9273843977864234E-2</c:v>
                </c:pt>
                <c:pt idx="25">
                  <c:v>6.2973946884586712E-2</c:v>
                </c:pt>
                <c:pt idx="26">
                  <c:v>6.6520126276231162E-2</c:v>
                </c:pt>
                <c:pt idx="27">
                  <c:v>6.9871941041329794E-2</c:v>
                </c:pt>
                <c:pt idx="28">
                  <c:v>7.2990303670928069E-2</c:v>
                </c:pt>
                <c:pt idx="29">
                  <c:v>7.5838194964270023E-2</c:v>
                </c:pt>
                <c:pt idx="30">
                  <c:v>7.8381328139004114E-2</c:v>
                </c:pt>
                <c:pt idx="31">
                  <c:v>8.058874939359173E-2</c:v>
                </c:pt>
                <c:pt idx="32">
                  <c:v>8.2433366014084353E-2</c:v>
                </c:pt>
                <c:pt idx="33">
                  <c:v>8.3892396483052023E-2</c:v>
                </c:pt>
                <c:pt idx="34">
                  <c:v>8.4947739611631351E-2</c:v>
                </c:pt>
                <c:pt idx="35">
                  <c:v>8.5586261477638592E-2</c:v>
                </c:pt>
                <c:pt idx="36">
                  <c:v>8.5799999999802201E-2</c:v>
                </c:pt>
                <c:pt idx="37">
                  <c:v>8.5586287446359183E-2</c:v>
                </c:pt>
                <c:pt idx="38">
                  <c:v>8.4947791225024771E-2</c:v>
                </c:pt>
                <c:pt idx="39">
                  <c:v>8.3892473097985365E-2</c:v>
                </c:pt>
                <c:pt idx="40">
                  <c:v>8.2433466678281192E-2</c:v>
                </c:pt>
                <c:pt idx="41">
                  <c:v>8.0588872860576449E-2</c:v>
                </c:pt>
                <c:pt idx="42">
                  <c:v>7.8381472888056941E-2</c:v>
                </c:pt>
                <c:pt idx="43">
                  <c:v>7.5838359225358226E-2</c:v>
                </c:pt>
                <c:pt idx="44">
                  <c:v>7.2990485454492604E-2</c:v>
                </c:pt>
                <c:pt idx="45">
                  <c:v>6.9872138172677595E-2</c:v>
                </c:pt>
                <c:pt idx="46">
                  <c:v>6.6520336434100408E-2</c:v>
                </c:pt>
                <c:pt idx="47">
                  <c:v>6.2974167643227219E-2</c:v>
                </c:pt>
                <c:pt idx="48">
                  <c:v>5.9274072851711691E-2</c:v>
                </c:pt>
                <c:pt idx="49">
                  <c:v>5.5461098852049369E-2</c:v>
                </c:pt>
                <c:pt idx="50">
                  <c:v>5.157613884441354E-2</c:v>
                </c:pt>
                <c:pt idx="51">
                  <c:v>4.7659187174717656E-2</c:v>
                </c:pt>
                <c:pt idx="52">
                  <c:v>4.374863601916288E-2</c:v>
                </c:pt>
                <c:pt idx="53">
                  <c:v>3.9880642279987062E-2</c:v>
                </c:pt>
                <c:pt idx="54">
                  <c:v>3.6088590902527896E-2</c:v>
                </c:pt>
                <c:pt idx="55">
                  <c:v>3.2402676196849646E-2</c:v>
                </c:pt>
                <c:pt idx="56">
                  <c:v>2.8849615836622468E-2</c:v>
                </c:pt>
                <c:pt idx="57">
                  <c:v>2.5452503716221979E-2</c:v>
                </c:pt>
                <c:pt idx="58">
                  <c:v>2.2230798782285684E-2</c:v>
                </c:pt>
                <c:pt idx="59">
                  <c:v>1.9200438439053773E-2</c:v>
                </c:pt>
                <c:pt idx="60">
                  <c:v>1.6374058166096182E-2</c:v>
                </c:pt>
                <c:pt idx="61">
                  <c:v>1.3761294285437868E-2</c:v>
                </c:pt>
                <c:pt idx="62">
                  <c:v>1.1369144661807114E-2</c:v>
                </c:pt>
                <c:pt idx="63">
                  <c:v>9.2023623873365643E-3</c:v>
                </c:pt>
                <c:pt idx="64">
                  <c:v>7.2638597351824749E-3</c:v>
                </c:pt>
                <c:pt idx="65">
                  <c:v>5.5551032229471178E-3</c:v>
                </c:pt>
                <c:pt idx="66">
                  <c:v>4.076484825023298E-3</c:v>
                </c:pt>
                <c:pt idx="67">
                  <c:v>2.8276586105527926E-3</c:v>
                </c:pt>
                <c:pt idx="68">
                  <c:v>1.8078359076860104E-3</c:v>
                </c:pt>
                <c:pt idx="69">
                  <c:v>1.0160352246851093E-3</c:v>
                </c:pt>
                <c:pt idx="70">
                  <c:v>4.5128547233707489E-4</c:v>
                </c:pt>
                <c:pt idx="71">
                  <c:v>1.1278253327157844E-4</c:v>
                </c:pt>
                <c:pt idx="72">
                  <c:v>4.1703446251872833E-13</c:v>
                </c:pt>
              </c:numCache>
            </c:numRef>
          </c:val>
        </c:ser>
        <c:marker val="1"/>
        <c:axId val="109451136"/>
        <c:axId val="109452672"/>
      </c:lineChart>
      <c:catAx>
        <c:axId val="10945113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100" b="1">
                <a:latin typeface="Arial" pitchFamily="34" charset="0"/>
                <a:cs typeface="Arial" pitchFamily="34" charset="0"/>
              </a:defRPr>
            </a:pPr>
            <a:endParaRPr lang="fr-FR"/>
          </a:p>
        </c:txPr>
        <c:crossAx val="109452672"/>
        <c:crosses val="autoZero"/>
        <c:auto val="1"/>
        <c:lblAlgn val="ctr"/>
        <c:lblOffset val="100"/>
      </c:catAx>
      <c:valAx>
        <c:axId val="10945267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050" b="1">
                <a:solidFill>
                  <a:srgbClr val="0070C0"/>
                </a:solidFill>
                <a:latin typeface="Arial" pitchFamily="34" charset="0"/>
                <a:cs typeface="Arial" pitchFamily="34" charset="0"/>
              </a:defRPr>
            </a:pPr>
            <a:endParaRPr lang="fr-FR"/>
          </a:p>
        </c:txPr>
        <c:crossAx val="109451136"/>
        <c:crosses val="autoZero"/>
        <c:crossBetween val="between"/>
      </c:valAx>
    </c:plotArea>
    <c:plotVisOnly val="1"/>
  </c:chart>
  <c:spPr>
    <a:solidFill>
      <a:schemeClr val="bg2">
        <a:lumMod val="90000"/>
      </a:schemeClr>
    </a:solidFill>
  </c:spPr>
  <c:printSettings>
    <c:headerFooter/>
    <c:pageMargins b="0.75000000000000322" l="0.70000000000000062" r="0.70000000000000062" t="0.7500000000000032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4"/>
  <c:chart>
    <c:plotArea>
      <c:layout>
        <c:manualLayout>
          <c:layoutTarget val="inner"/>
          <c:xMode val="edge"/>
          <c:yMode val="edge"/>
          <c:x val="7.6385590369333178E-2"/>
          <c:y val="6.3492293742892503E-2"/>
          <c:w val="0.90098868365204487"/>
          <c:h val="0.90478622124897112"/>
        </c:manualLayout>
      </c:layout>
      <c:lineChart>
        <c:grouping val="standard"/>
        <c:ser>
          <c:idx val="0"/>
          <c:order val="0"/>
          <c:marker>
            <c:symbol val="none"/>
          </c:marker>
          <c:cat>
            <c:numRef>
              <c:f>Feuil1!$F$25:$F$97</c:f>
              <c:numCache>
                <c:formatCode>General</c:formatCode>
                <c:ptCount val="7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</c:numCache>
            </c:numRef>
          </c:cat>
          <c:val>
            <c:numRef>
              <c:f>Feuil1!$G$25:$G$97</c:f>
              <c:numCache>
                <c:formatCode>General</c:formatCode>
                <c:ptCount val="73"/>
                <c:pt idx="0">
                  <c:v>0</c:v>
                </c:pt>
                <c:pt idx="1">
                  <c:v>1.6240928576660951</c:v>
                </c:pt>
                <c:pt idx="2">
                  <c:v>3.2507911680714816</c:v>
                </c:pt>
                <c:pt idx="3">
                  <c:v>4.8823850059658094</c:v>
                </c:pt>
                <c:pt idx="4">
                  <c:v>6.5205296511210049</c:v>
                </c:pt>
                <c:pt idx="5">
                  <c:v>8.1659193182337351</c:v>
                </c:pt>
                <c:pt idx="6">
                  <c:v>9.8179536719994189</c:v>
                </c:pt>
                <c:pt idx="7">
                  <c:v>11.474400422848127</c:v>
                </c:pt>
                <c:pt idx="8">
                  <c:v>13.131062059648782</c:v>
                </c:pt>
                <c:pt idx="9">
                  <c:v>14.781460388942488</c:v>
                </c:pt>
                <c:pt idx="10">
                  <c:v>16.416558539654268</c:v>
                </c:pt>
                <c:pt idx="11">
                  <c:v>18.024545701722786</c:v>
                </c:pt>
                <c:pt idx="12">
                  <c:v>19.590714060513161</c:v>
                </c:pt>
                <c:pt idx="13">
                  <c:v>21.097458939987476</c:v>
                </c:pt>
                <c:pt idx="14">
                  <c:v>22.524430865109988</c:v>
                </c:pt>
                <c:pt idx="15">
                  <c:v>23.848861214037278</c:v>
                </c:pt>
                <c:pt idx="16">
                  <c:v>25.04607115910137</c:v>
                </c:pt>
                <c:pt idx="17">
                  <c:v>26.090157488820573</c:v>
                </c:pt>
                <c:pt idx="18">
                  <c:v>26.954830549322654</c:v>
                </c:pt>
                <c:pt idx="19">
                  <c:v>27.614361713098539</c:v>
                </c:pt>
                <c:pt idx="20">
                  <c:v>28.044583591327012</c:v>
                </c:pt>
                <c:pt idx="21">
                  <c:v>28.223878365136759</c:v>
                </c:pt>
                <c:pt idx="22">
                  <c:v>28.134089701477119</c:v>
                </c:pt>
                <c:pt idx="23">
                  <c:v>27.761301740088975</c:v>
                </c:pt>
                <c:pt idx="24">
                  <c:v>27.096443007700806</c:v>
                </c:pt>
                <c:pt idx="25">
                  <c:v>26.135691120674306</c:v>
                </c:pt>
                <c:pt idx="26">
                  <c:v>24.88067266115598</c:v>
                </c:pt>
                <c:pt idx="27">
                  <c:v>23.338468882580887</c:v>
                </c:pt>
                <c:pt idx="28">
                  <c:v>21.521450028688783</c:v>
                </c:pt>
                <c:pt idx="29">
                  <c:v>19.446968238442743</c:v>
                </c:pt>
                <c:pt idx="30">
                  <c:v>17.136941450417154</c:v>
                </c:pt>
                <c:pt idx="31">
                  <c:v>14.617359297098991</c:v>
                </c:pt>
                <c:pt idx="32">
                  <c:v>11.917737902436322</c:v>
                </c:pt>
                <c:pt idx="33">
                  <c:v>9.0705449902404389</c:v>
                </c:pt>
                <c:pt idx="34">
                  <c:v>6.1106108120876739</c:v>
                </c:pt>
                <c:pt idx="35">
                  <c:v>3.0745348665280039</c:v>
                </c:pt>
                <c:pt idx="36">
                  <c:v>9.3682417888771061E-5</c:v>
                </c:pt>
                <c:pt idx="37">
                  <c:v>-3.0743486712395076</c:v>
                </c:pt>
                <c:pt idx="38">
                  <c:v>-6.1104281075869462</c:v>
                </c:pt>
                <c:pt idx="39">
                  <c:v>-9.070368044139558</c:v>
                </c:pt>
                <c:pt idx="40">
                  <c:v>-11.917568892783654</c:v>
                </c:pt>
                <c:pt idx="41">
                  <c:v>-14.617200276297813</c:v>
                </c:pt>
                <c:pt idx="42">
                  <c:v>-17.136794309197633</c:v>
                </c:pt>
                <c:pt idx="43">
                  <c:v>-19.446834670340287</c:v>
                </c:pt>
                <c:pt idx="44">
                  <c:v>-21.521331495797302</c:v>
                </c:pt>
                <c:pt idx="45">
                  <c:v>-23.338366583702836</c:v>
                </c:pt>
                <c:pt idx="46">
                  <c:v>-24.880587503827396</c:v>
                </c:pt>
                <c:pt idx="47">
                  <c:v>-26.135623698845841</c:v>
                </c:pt>
                <c:pt idx="48">
                  <c:v>-27.096393587036196</c:v>
                </c:pt>
                <c:pt idx="49">
                  <c:v>-27.761270252822648</c:v>
                </c:pt>
                <c:pt idx="50">
                  <c:v>-28.134075752485995</c:v>
                </c:pt>
                <c:pt idx="51">
                  <c:v>-28.223881250291342</c:v>
                </c:pt>
                <c:pt idx="52">
                  <c:v>-28.044602328309704</c:v>
                </c:pt>
                <c:pt idx="53">
                  <c:v>-27.61439508379463</c:v>
                </c:pt>
                <c:pt idx="54">
                  <c:v>-26.954877151747343</c:v>
                </c:pt>
                <c:pt idx="55">
                  <c:v>-26.090215795530003</c:v>
                </c:pt>
                <c:pt idx="56">
                  <c:v>-25.046139578331463</c:v>
                </c:pt>
                <c:pt idx="57">
                  <c:v>-23.848938149559157</c:v>
                </c:pt>
                <c:pt idx="58">
                  <c:v>-22.524514771034926</c:v>
                </c:pt>
                <c:pt idx="59">
                  <c:v>-21.097548367447253</c:v>
                </c:pt>
                <c:pt idx="60">
                  <c:v>-19.590807694146541</c:v>
                </c:pt>
                <c:pt idx="61">
                  <c:v>-18.024642385030514</c:v>
                </c:pt>
                <c:pt idx="62">
                  <c:v>-16.416657289357051</c:v>
                </c:pt>
                <c:pt idx="63">
                  <c:v>-14.781560399344022</c:v>
                </c:pt>
                <c:pt idx="64">
                  <c:v>-13.131162698586543</c:v>
                </c:pt>
                <c:pt idx="65">
                  <c:v>-11.474501221092641</c:v>
                </c:pt>
                <c:pt idx="66">
                  <c:v>-9.8180543079739664</c:v>
                </c:pt>
                <c:pt idx="67">
                  <c:v>-8.1660195997392897</c:v>
                </c:pt>
                <c:pt idx="68">
                  <c:v>-6.5206294954409847</c:v>
                </c:pt>
                <c:pt idx="69">
                  <c:v>-4.8824844193636192</c:v>
                </c:pt>
                <c:pt idx="70">
                  <c:v>-3.2508902253346892</c:v>
                </c:pt>
                <c:pt idx="71">
                  <c:v>-1.6241916820321547</c:v>
                </c:pt>
                <c:pt idx="72">
                  <c:v>-9.8743540795952534E-5</c:v>
                </c:pt>
              </c:numCache>
            </c:numRef>
          </c:val>
        </c:ser>
        <c:marker val="1"/>
        <c:axId val="109489536"/>
        <c:axId val="109913216"/>
      </c:lineChart>
      <c:catAx>
        <c:axId val="10948953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100" b="1">
                <a:latin typeface="Arial" pitchFamily="34" charset="0"/>
                <a:cs typeface="Arial" pitchFamily="34" charset="0"/>
              </a:defRPr>
            </a:pPr>
            <a:endParaRPr lang="fr-FR"/>
          </a:p>
        </c:txPr>
        <c:crossAx val="109913216"/>
        <c:crosses val="autoZero"/>
        <c:auto val="1"/>
        <c:lblAlgn val="ctr"/>
        <c:lblOffset val="100"/>
      </c:catAx>
      <c:valAx>
        <c:axId val="10991321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050" b="1">
                <a:solidFill>
                  <a:srgbClr val="FF0000"/>
                </a:solidFill>
                <a:latin typeface="Arial" pitchFamily="34" charset="0"/>
                <a:cs typeface="Arial" pitchFamily="34" charset="0"/>
              </a:defRPr>
            </a:pPr>
            <a:endParaRPr lang="fr-FR"/>
          </a:p>
        </c:txPr>
        <c:crossAx val="109489536"/>
        <c:crosses val="autoZero"/>
        <c:crossBetween val="between"/>
      </c:valAx>
    </c:plotArea>
    <c:plotVisOnly val="1"/>
  </c:chart>
  <c:spPr>
    <a:solidFill>
      <a:schemeClr val="bg2">
        <a:lumMod val="90000"/>
      </a:schemeClr>
    </a:solidFill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3223258235352175"/>
          <c:y val="0.10145809185019385"/>
          <c:w val="0.85300178279601868"/>
          <c:h val="0.88087395742198893"/>
        </c:manualLayout>
      </c:layout>
      <c:lineChart>
        <c:grouping val="standard"/>
        <c:ser>
          <c:idx val="0"/>
          <c:order val="0"/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Feuil1!$F$25:$F$97</c:f>
              <c:numCache>
                <c:formatCode>General</c:formatCode>
                <c:ptCount val="7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</c:numCache>
            </c:numRef>
          </c:cat>
          <c:val>
            <c:numRef>
              <c:f>Feuil1!$L$25:$L$97</c:f>
              <c:numCache>
                <c:formatCode>0.0</c:formatCode>
                <c:ptCount val="73"/>
                <c:pt idx="0">
                  <c:v>-11690.266562900269</c:v>
                </c:pt>
                <c:pt idx="1">
                  <c:v>-11705.515924861049</c:v>
                </c:pt>
                <c:pt idx="2">
                  <c:v>-11749.334878751461</c:v>
                </c:pt>
                <c:pt idx="3">
                  <c:v>-11816.000129455739</c:v>
                </c:pt>
                <c:pt idx="4">
                  <c:v>-11896.20337794708</c:v>
                </c:pt>
                <c:pt idx="5">
                  <c:v>-11977.389574512981</c:v>
                </c:pt>
                <c:pt idx="6">
                  <c:v>-12044.215401807554</c:v>
                </c:pt>
                <c:pt idx="7">
                  <c:v>-12079.113470926264</c:v>
                </c:pt>
                <c:pt idx="8">
                  <c:v>-12062.944341897564</c:v>
                </c:pt>
                <c:pt idx="9">
                  <c:v>-11975.715657396526</c:v>
                </c:pt>
                <c:pt idx="10">
                  <c:v>-11797.345492043081</c:v>
                </c:pt>
                <c:pt idx="11">
                  <c:v>-11508.445536906534</c:v>
                </c:pt>
                <c:pt idx="12">
                  <c:v>-11091.099005910692</c:v>
                </c:pt>
                <c:pt idx="13">
                  <c:v>-10529.608190981193</c:v>
                </c:pt>
                <c:pt idx="14">
                  <c:v>-9811.1874056934939</c:v>
                </c:pt>
                <c:pt idx="15">
                  <c:v>-8926.5786189981864</c:v>
                </c:pt>
                <c:pt idx="16">
                  <c:v>-7870.5693446072755</c:v>
                </c:pt>
                <c:pt idx="17">
                  <c:v>-6642.3952496766606</c:v>
                </c:pt>
                <c:pt idx="18">
                  <c:v>-5246.0133910084651</c:v>
                </c:pt>
                <c:pt idx="19">
                  <c:v>-3690.2358739013703</c:v>
                </c:pt>
                <c:pt idx="20">
                  <c:v>-1988.717940232651</c:v>
                </c:pt>
                <c:pt idx="21">
                  <c:v>-159.79890062275956</c:v>
                </c:pt>
                <c:pt idx="22">
                  <c:v>1773.8012032163315</c:v>
                </c:pt>
                <c:pt idx="23">
                  <c:v>3785.4219214723785</c:v>
                </c:pt>
                <c:pt idx="24">
                  <c:v>5845.0282283404786</c:v>
                </c:pt>
                <c:pt idx="25">
                  <c:v>7919.8865294941234</c:v>
                </c:pt>
                <c:pt idx="26">
                  <c:v>9975.3321053997679</c:v>
                </c:pt>
                <c:pt idx="27">
                  <c:v>11975.606400873243</c:v>
                </c:pt>
                <c:pt idx="28">
                  <c:v>13884.740364026466</c:v>
                </c:pt>
                <c:pt idx="29">
                  <c:v>15667.458541047012</c:v>
                </c:pt>
                <c:pt idx="30">
                  <c:v>17290.077893311041</c:v>
                </c:pt>
                <c:pt idx="31">
                  <c:v>18721.375343464348</c:v>
                </c:pt>
                <c:pt idx="32">
                  <c:v>19933.398877015177</c:v>
                </c:pt>
                <c:pt idx="33">
                  <c:v>20902.198601742017</c:v>
                </c:pt>
                <c:pt idx="34">
                  <c:v>21608.456452013066</c:v>
                </c:pt>
                <c:pt idx="35">
                  <c:v>22037.99615063893</c:v>
                </c:pt>
                <c:pt idx="36">
                  <c:v>22182.158519419147</c:v>
                </c:pt>
                <c:pt idx="37">
                  <c:v>22038.031156618599</c:v>
                </c:pt>
                <c:pt idx="38">
                  <c:v>21608.525757149484</c:v>
                </c:pt>
                <c:pt idx="39">
                  <c:v>20902.300811150184</c:v>
                </c:pt>
                <c:pt idx="40">
                  <c:v>19933.531944720369</c:v>
                </c:pt>
                <c:pt idx="41">
                  <c:v>18721.536626503726</c:v>
                </c:pt>
                <c:pt idx="42">
                  <c:v>17290.264221382044</c:v>
                </c:pt>
                <c:pt idx="43">
                  <c:v>15667.66629966744</c:v>
                </c:pt>
                <c:pt idx="44">
                  <c:v>13884.965588779736</c:v>
                </c:pt>
                <c:pt idx="45">
                  <c:v>11975.84487999366</c:v>
                </c:pt>
                <c:pt idx="46">
                  <c:v>9975.5794877168737</c:v>
                </c:pt>
                <c:pt idx="47">
                  <c:v>7920.1384346088807</c:v>
                </c:pt>
                <c:pt idx="48">
                  <c:v>5845.2803558530704</c:v>
                </c:pt>
                <c:pt idx="49">
                  <c:v>3785.670156124625</c:v>
                </c:pt>
                <c:pt idx="50">
                  <c:v>1774.0417129481891</c:v>
                </c:pt>
                <c:pt idx="51">
                  <c:v>-159.56957647659166</c:v>
                </c:pt>
                <c:pt idx="52">
                  <c:v>-1988.5028150710589</c:v>
                </c:pt>
                <c:pt idx="53">
                  <c:v>-3690.0374523921969</c:v>
                </c:pt>
                <c:pt idx="54">
                  <c:v>-5245.833623669997</c:v>
                </c:pt>
                <c:pt idx="55">
                  <c:v>-6642.2355046513285</c:v>
                </c:pt>
                <c:pt idx="56">
                  <c:v>-7870.4303972490252</c:v>
                </c:pt>
                <c:pt idx="57">
                  <c:v>-8926.4606593529061</c:v>
                </c:pt>
                <c:pt idx="58">
                  <c:v>-9811.0900634088866</c:v>
                </c:pt>
                <c:pt idx="59">
                  <c:v>-10529.530576655767</c:v>
                </c:pt>
                <c:pt idx="60">
                  <c:v>-11091.03976739634</c:v>
                </c:pt>
                <c:pt idx="61">
                  <c:v>-11508.40292863128</c:v>
                </c:pt>
                <c:pt idx="62">
                  <c:v>-11797.317455032658</c:v>
                </c:pt>
                <c:pt idx="63">
                  <c:v>-11975.699907358076</c:v>
                </c:pt>
                <c:pt idx="64">
                  <c:v>-12062.938462494794</c:v>
                </c:pt>
                <c:pt idx="65">
                  <c:v>-12079.11500923032</c:v>
                </c:pt>
                <c:pt idx="66">
                  <c:v>-12044.221962855709</c:v>
                </c:pt>
                <c:pt idx="67">
                  <c:v>-11977.398911949604</c:v>
                </c:pt>
                <c:pt idx="68">
                  <c:v>-11896.213477856798</c:v>
                </c:pt>
                <c:pt idx="69">
                  <c:v>-11816.009284722981</c:v>
                </c:pt>
                <c:pt idx="70">
                  <c:v>-11749.34175158685</c:v>
                </c:pt>
                <c:pt idx="71">
                  <c:v>-11705.519595513657</c:v>
                </c:pt>
                <c:pt idx="72">
                  <c:v>-11690.266563014275</c:v>
                </c:pt>
              </c:numCache>
            </c:numRef>
          </c:val>
        </c:ser>
        <c:marker val="1"/>
        <c:axId val="109948928"/>
        <c:axId val="109950464"/>
      </c:lineChart>
      <c:catAx>
        <c:axId val="10994892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100" b="1">
                <a:latin typeface="Arial" pitchFamily="34" charset="0"/>
                <a:cs typeface="Arial" pitchFamily="34" charset="0"/>
              </a:defRPr>
            </a:pPr>
            <a:endParaRPr lang="fr-FR"/>
          </a:p>
        </c:txPr>
        <c:crossAx val="109950464"/>
        <c:crosses val="autoZero"/>
        <c:auto val="1"/>
        <c:lblAlgn val="ctr"/>
        <c:lblOffset val="100"/>
      </c:catAx>
      <c:valAx>
        <c:axId val="109950464"/>
        <c:scaling>
          <c:orientation val="minMax"/>
        </c:scaling>
        <c:axPos val="l"/>
        <c:majorGridlines/>
        <c:numFmt formatCode="0.0" sourceLinked="1"/>
        <c:tickLblPos val="nextTo"/>
        <c:txPr>
          <a:bodyPr/>
          <a:lstStyle/>
          <a:p>
            <a:pPr>
              <a:defRPr sz="1100" b="1">
                <a:solidFill>
                  <a:srgbClr val="00B050"/>
                </a:solidFill>
                <a:latin typeface="Arial" pitchFamily="34" charset="0"/>
                <a:cs typeface="Arial" pitchFamily="34" charset="0"/>
              </a:defRPr>
            </a:pPr>
            <a:endParaRPr lang="fr-FR"/>
          </a:p>
        </c:txPr>
        <c:crossAx val="109948928"/>
        <c:crosses val="autoZero"/>
        <c:crossBetween val="between"/>
      </c:valAx>
    </c:plotArea>
    <c:plotVisOnly val="1"/>
  </c:chart>
  <c:spPr>
    <a:solidFill>
      <a:schemeClr val="bg2">
        <a:lumMod val="90000"/>
      </a:schemeClr>
    </a:solidFill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482600</xdr:colOff>
      <xdr:row>2</xdr:row>
      <xdr:rowOff>88900</xdr:rowOff>
    </xdr:from>
    <xdr:to>
      <xdr:col>24</xdr:col>
      <xdr:colOff>63500</xdr:colOff>
      <xdr:row>11</xdr:row>
      <xdr:rowOff>88900</xdr:rowOff>
    </xdr:to>
    <xdr:sp macro="" textlink="">
      <xdr:nvSpPr>
        <xdr:cNvPr id="69" name="Rectangle à coins arrondis 68"/>
        <xdr:cNvSpPr/>
      </xdr:nvSpPr>
      <xdr:spPr>
        <a:xfrm>
          <a:off x="482600" y="723900"/>
          <a:ext cx="16192500" cy="5461000"/>
        </a:xfrm>
        <a:prstGeom prst="roundRect">
          <a:avLst>
            <a:gd name="adj" fmla="val 11175"/>
          </a:avLst>
        </a:prstGeom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</xdr:col>
      <xdr:colOff>127000</xdr:colOff>
      <xdr:row>3</xdr:row>
      <xdr:rowOff>114299</xdr:rowOff>
    </xdr:from>
    <xdr:to>
      <xdr:col>8</xdr:col>
      <xdr:colOff>355600</xdr:colOff>
      <xdr:row>10</xdr:row>
      <xdr:rowOff>3759200</xdr:rowOff>
    </xdr:to>
    <xdr:grpSp>
      <xdr:nvGrpSpPr>
        <xdr:cNvPr id="16" name="Groupe 15"/>
        <xdr:cNvGrpSpPr/>
      </xdr:nvGrpSpPr>
      <xdr:grpSpPr>
        <a:xfrm>
          <a:off x="622300" y="939799"/>
          <a:ext cx="5156200" cy="5016501"/>
          <a:chOff x="622300" y="939799"/>
          <a:chExt cx="5156200" cy="5016501"/>
        </a:xfrm>
      </xdr:grpSpPr>
      <xdr:graphicFrame macro="">
        <xdr:nvGraphicFramePr>
          <xdr:cNvPr id="117" name="Graphique 116"/>
          <xdr:cNvGraphicFramePr/>
        </xdr:nvGraphicFramePr>
        <xdr:xfrm>
          <a:off x="622300" y="939799"/>
          <a:ext cx="5156200" cy="50165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59" name="ZoneTexte 58"/>
          <xdr:cNvSpPr txBox="1"/>
        </xdr:nvSpPr>
        <xdr:spPr>
          <a:xfrm>
            <a:off x="2265916" y="999563"/>
            <a:ext cx="2297773" cy="3089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none" rtlCol="0" anchor="t">
            <a:noAutofit/>
          </a:bodyPr>
          <a:lstStyle/>
          <a:p>
            <a:r>
              <a:rPr lang="fr-FR" sz="1200" b="1">
                <a:solidFill>
                  <a:srgbClr val="0070C0"/>
                </a:solidFill>
                <a:latin typeface="Arial" pitchFamily="34" charset="0"/>
                <a:cs typeface="Arial" pitchFamily="34" charset="0"/>
              </a:rPr>
              <a:t>Déplacement du piston (m)</a:t>
            </a:r>
          </a:p>
        </xdr:txBody>
      </xdr:sp>
    </xdr:grpSp>
    <xdr:clientData/>
  </xdr:twoCellAnchor>
  <xdr:twoCellAnchor>
    <xdr:from>
      <xdr:col>8</xdr:col>
      <xdr:colOff>355600</xdr:colOff>
      <xdr:row>3</xdr:row>
      <xdr:rowOff>114300</xdr:rowOff>
    </xdr:from>
    <xdr:to>
      <xdr:col>15</xdr:col>
      <xdr:colOff>254000</xdr:colOff>
      <xdr:row>10</xdr:row>
      <xdr:rowOff>3759200</xdr:rowOff>
    </xdr:to>
    <xdr:grpSp>
      <xdr:nvGrpSpPr>
        <xdr:cNvPr id="14" name="Groupe 13"/>
        <xdr:cNvGrpSpPr/>
      </xdr:nvGrpSpPr>
      <xdr:grpSpPr>
        <a:xfrm>
          <a:off x="5778500" y="939800"/>
          <a:ext cx="5511800" cy="5016500"/>
          <a:chOff x="5778500" y="939800"/>
          <a:chExt cx="5410200" cy="5016500"/>
        </a:xfrm>
      </xdr:grpSpPr>
      <xdr:graphicFrame macro="">
        <xdr:nvGraphicFramePr>
          <xdr:cNvPr id="62" name="Graphique 61"/>
          <xdr:cNvGraphicFramePr/>
        </xdr:nvGraphicFramePr>
        <xdr:xfrm>
          <a:off x="5778500" y="939800"/>
          <a:ext cx="5410200" cy="50165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60" name="ZoneTexte 59"/>
          <xdr:cNvSpPr txBox="1"/>
        </xdr:nvSpPr>
        <xdr:spPr>
          <a:xfrm>
            <a:off x="7968317" y="977900"/>
            <a:ext cx="1972307" cy="2849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none" rtlCol="0" anchor="t">
            <a:noAutofit/>
          </a:bodyPr>
          <a:lstStyle/>
          <a:p>
            <a:r>
              <a:rPr lang="fr-FR" sz="1200" b="1">
                <a:solidFill>
                  <a:schemeClr val="accent2">
                    <a:lumMod val="75000"/>
                  </a:schemeClr>
                </a:solidFill>
                <a:latin typeface="Arial" pitchFamily="34" charset="0"/>
                <a:cs typeface="Arial" pitchFamily="34" charset="0"/>
              </a:rPr>
              <a:t>Vitesse du piston (m/s)</a:t>
            </a:r>
          </a:p>
        </xdr:txBody>
      </xdr:sp>
    </xdr:grpSp>
    <xdr:clientData/>
  </xdr:twoCellAnchor>
  <xdr:twoCellAnchor>
    <xdr:from>
      <xdr:col>15</xdr:col>
      <xdr:colOff>190500</xdr:colOff>
      <xdr:row>3</xdr:row>
      <xdr:rowOff>101600</xdr:rowOff>
    </xdr:from>
    <xdr:to>
      <xdr:col>23</xdr:col>
      <xdr:colOff>546099</xdr:colOff>
      <xdr:row>10</xdr:row>
      <xdr:rowOff>3759200</xdr:rowOff>
    </xdr:to>
    <xdr:grpSp>
      <xdr:nvGrpSpPr>
        <xdr:cNvPr id="15" name="Groupe 14"/>
        <xdr:cNvGrpSpPr/>
      </xdr:nvGrpSpPr>
      <xdr:grpSpPr>
        <a:xfrm>
          <a:off x="11226800" y="927100"/>
          <a:ext cx="5460999" cy="5029200"/>
          <a:chOff x="11188699" y="952500"/>
          <a:chExt cx="5321300" cy="5003800"/>
        </a:xfrm>
      </xdr:grpSpPr>
      <xdr:graphicFrame macro="">
        <xdr:nvGraphicFramePr>
          <xdr:cNvPr id="121" name="Graphique 120"/>
          <xdr:cNvGraphicFramePr/>
        </xdr:nvGraphicFramePr>
        <xdr:xfrm>
          <a:off x="11188699" y="952500"/>
          <a:ext cx="5321300" cy="5003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1" name="ZoneTexte 60"/>
          <xdr:cNvSpPr txBox="1"/>
        </xdr:nvSpPr>
        <xdr:spPr>
          <a:xfrm>
            <a:off x="13071536" y="1019217"/>
            <a:ext cx="2397779" cy="31446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none" rtlCol="0" anchor="t">
            <a:noAutofit/>
          </a:bodyPr>
          <a:lstStyle/>
          <a:p>
            <a:r>
              <a:rPr lang="fr-FR" sz="1200" b="1">
                <a:solidFill>
                  <a:srgbClr val="00B050"/>
                </a:solidFill>
                <a:latin typeface="Arial" pitchFamily="34" charset="0"/>
                <a:cs typeface="Arial" pitchFamily="34" charset="0"/>
              </a:rPr>
              <a:t>Accélération</a:t>
            </a:r>
            <a:r>
              <a:rPr lang="fr-FR" sz="1200" b="1" baseline="0">
                <a:solidFill>
                  <a:srgbClr val="00B050"/>
                </a:solidFill>
                <a:latin typeface="Arial" pitchFamily="34" charset="0"/>
                <a:cs typeface="Arial" pitchFamily="34" charset="0"/>
              </a:rPr>
              <a:t> </a:t>
            </a:r>
            <a:r>
              <a:rPr lang="fr-FR" sz="1200" b="1">
                <a:solidFill>
                  <a:srgbClr val="00B050"/>
                </a:solidFill>
                <a:latin typeface="Arial" pitchFamily="34" charset="0"/>
                <a:cs typeface="Arial" pitchFamily="34" charset="0"/>
              </a:rPr>
              <a:t> du piston (m/s²)</a:t>
            </a:r>
          </a:p>
        </xdr:txBody>
      </xdr:sp>
    </xdr:grpSp>
    <xdr:clientData/>
  </xdr:twoCellAnchor>
  <xdr:twoCellAnchor>
    <xdr:from>
      <xdr:col>10</xdr:col>
      <xdr:colOff>482600</xdr:colOff>
      <xdr:row>11</xdr:row>
      <xdr:rowOff>457200</xdr:rowOff>
    </xdr:from>
    <xdr:to>
      <xdr:col>15</xdr:col>
      <xdr:colOff>254000</xdr:colOff>
      <xdr:row>17</xdr:row>
      <xdr:rowOff>228600</xdr:rowOff>
    </xdr:to>
    <xdr:sp macro="" textlink="">
      <xdr:nvSpPr>
        <xdr:cNvPr id="13" name="Rectangle à coins arrondis 12"/>
        <xdr:cNvSpPr/>
      </xdr:nvSpPr>
      <xdr:spPr>
        <a:xfrm>
          <a:off x="7556500" y="6553200"/>
          <a:ext cx="3556000" cy="1917700"/>
        </a:xfrm>
        <a:prstGeom prst="roundRect">
          <a:avLst>
            <a:gd name="adj" fmla="val 11175"/>
          </a:avLst>
        </a:prstGeom>
        <a:noFill/>
        <a:ln w="762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1"/>
  <sheetViews>
    <sheetView showGridLines="0" showRowColHeaders="0" tabSelected="1" zoomScale="75" zoomScaleNormal="75" workbookViewId="0">
      <selection activeCell="N18" sqref="N18"/>
    </sheetView>
  </sheetViews>
  <sheetFormatPr baseColWidth="10" defaultColWidth="6.5703125" defaultRowHeight="15"/>
  <cols>
    <col min="1" max="1" width="7.42578125" style="1" customWidth="1"/>
    <col min="2" max="2" width="17.85546875" style="10" customWidth="1"/>
    <col min="3" max="3" width="6.5703125" style="10"/>
    <col min="4" max="4" width="10.5703125" style="11" customWidth="1"/>
    <col min="5" max="5" width="11.85546875" style="1" customWidth="1"/>
    <col min="6" max="6" width="6.5703125" style="5"/>
    <col min="7" max="8" width="10.140625" style="5" customWidth="1"/>
    <col min="9" max="9" width="12.85546875" style="5" customWidth="1"/>
    <col min="10" max="10" width="11.7109375" style="5" customWidth="1"/>
    <col min="11" max="11" width="10.5703125" style="6" customWidth="1"/>
    <col min="12" max="12" width="19" style="6" customWidth="1"/>
    <col min="13" max="13" width="7.5703125" style="1" customWidth="1"/>
    <col min="14" max="14" width="11.85546875" style="1" customWidth="1"/>
    <col min="15" max="15" width="10.28515625" style="1" customWidth="1"/>
    <col min="16" max="16" width="11" style="1" customWidth="1"/>
    <col min="17" max="17" width="13.28515625" style="1" customWidth="1"/>
    <col min="18" max="18" width="13.42578125" style="1" customWidth="1"/>
    <col min="19" max="19" width="6.140625" style="1" customWidth="1"/>
    <col min="20" max="20" width="7.85546875" style="1" customWidth="1"/>
    <col min="21" max="21" width="11.42578125" style="1" customWidth="1"/>
    <col min="22" max="23" width="6.5703125" style="1"/>
    <col min="24" max="24" width="9.7109375" style="1" customWidth="1"/>
    <col min="25" max="25" width="7.28515625" style="1" customWidth="1"/>
    <col min="26" max="26" width="6.5703125" style="1"/>
    <col min="27" max="27" width="9" style="5" bestFit="1" customWidth="1"/>
    <col min="28" max="28" width="9" style="1" bestFit="1" customWidth="1"/>
    <col min="29" max="29" width="10.5703125" style="1" customWidth="1"/>
    <col min="30" max="16384" width="6.5703125" style="1"/>
  </cols>
  <sheetData>
    <row r="1" spans="1:27">
      <c r="B1" s="2"/>
      <c r="C1" s="2"/>
      <c r="D1" s="3"/>
      <c r="E1" s="4"/>
    </row>
    <row r="2" spans="1:27" ht="35.25">
      <c r="B2" s="2"/>
      <c r="C2" s="7"/>
      <c r="D2" s="3"/>
      <c r="E2" s="4"/>
      <c r="I2" s="8"/>
      <c r="M2" s="19" t="s">
        <v>25</v>
      </c>
    </row>
    <row r="3" spans="1:27">
      <c r="B3" s="2"/>
      <c r="C3" s="2"/>
      <c r="D3" s="3"/>
      <c r="E3" s="4"/>
    </row>
    <row r="7" spans="1:27" ht="15.75">
      <c r="B7" s="9"/>
      <c r="D7" s="10"/>
    </row>
    <row r="8" spans="1:27" ht="15.75">
      <c r="B8" s="9"/>
    </row>
    <row r="9" spans="1:27" ht="15.75">
      <c r="B9" s="9"/>
    </row>
    <row r="11" spans="1:27" ht="306.75" customHeight="1">
      <c r="AA11" s="12"/>
    </row>
    <row r="12" spans="1:27" ht="51.75" customHeight="1" thickBot="1">
      <c r="AA12" s="12"/>
    </row>
    <row r="13" spans="1:27" ht="31.5" customHeight="1" thickTop="1" thickBot="1">
      <c r="A13" s="4"/>
      <c r="B13" s="13"/>
      <c r="C13" s="13"/>
      <c r="D13" s="14"/>
      <c r="E13" s="15"/>
      <c r="F13" s="16"/>
      <c r="L13" s="46" t="s">
        <v>21</v>
      </c>
      <c r="M13" s="47" t="s">
        <v>28</v>
      </c>
      <c r="N13" s="54">
        <v>42.9</v>
      </c>
      <c r="O13" s="57" t="s">
        <v>26</v>
      </c>
      <c r="AA13" s="12"/>
    </row>
    <row r="14" spans="1:27" ht="10.5" customHeight="1" thickTop="1" thickBot="1">
      <c r="A14" s="4"/>
      <c r="B14" s="17"/>
      <c r="C14" s="18"/>
      <c r="D14" s="17"/>
      <c r="E14" s="17"/>
      <c r="F14" s="16"/>
      <c r="L14" s="17"/>
      <c r="M14" s="18"/>
      <c r="N14" s="17"/>
      <c r="O14" s="17"/>
      <c r="AA14" s="12"/>
    </row>
    <row r="15" spans="1:27" ht="31.5" customHeight="1" thickTop="1" thickBot="1">
      <c r="A15" s="4"/>
      <c r="B15" s="13"/>
      <c r="C15" s="13"/>
      <c r="D15" s="14"/>
      <c r="E15" s="15"/>
      <c r="F15" s="16"/>
      <c r="L15" s="48" t="s">
        <v>22</v>
      </c>
      <c r="M15" s="49" t="s">
        <v>29</v>
      </c>
      <c r="N15" s="55">
        <v>138.5</v>
      </c>
      <c r="O15" s="50" t="s">
        <v>26</v>
      </c>
      <c r="AA15" s="12"/>
    </row>
    <row r="16" spans="1:27" ht="9.75" customHeight="1" thickTop="1" thickBot="1">
      <c r="A16" s="4"/>
      <c r="B16" s="17"/>
      <c r="C16" s="18"/>
      <c r="D16" s="17"/>
      <c r="E16" s="17"/>
      <c r="F16" s="16"/>
      <c r="L16" s="17"/>
      <c r="M16" s="18"/>
      <c r="N16" s="17"/>
      <c r="O16" s="17"/>
      <c r="AA16" s="12"/>
    </row>
    <row r="17" spans="1:29" ht="31.5" customHeight="1" thickTop="1" thickBot="1">
      <c r="A17" s="4"/>
      <c r="B17" s="13"/>
      <c r="C17" s="13"/>
      <c r="D17" s="14"/>
      <c r="E17" s="15"/>
      <c r="F17" s="16"/>
      <c r="L17" s="51" t="s">
        <v>23</v>
      </c>
      <c r="M17" s="52" t="s">
        <v>30</v>
      </c>
      <c r="N17" s="56">
        <v>6000</v>
      </c>
      <c r="O17" s="53" t="s">
        <v>27</v>
      </c>
      <c r="AA17" s="12"/>
    </row>
    <row r="18" spans="1:29" ht="50.25" customHeight="1" thickTop="1">
      <c r="M18" s="4"/>
      <c r="N18" s="4"/>
      <c r="O18" s="4"/>
      <c r="P18" s="4"/>
      <c r="Q18" s="4"/>
      <c r="R18" s="4"/>
      <c r="S18" s="4"/>
      <c r="T18" s="4"/>
      <c r="U18" s="4"/>
      <c r="V18" s="4"/>
      <c r="AA18" s="12"/>
    </row>
    <row r="19" spans="1:29" s="20" customFormat="1" ht="18">
      <c r="B19" s="21"/>
      <c r="C19" s="21"/>
      <c r="D19" s="22"/>
      <c r="F19" s="23"/>
      <c r="G19" s="23"/>
      <c r="H19" s="23"/>
      <c r="I19" s="23"/>
      <c r="J19" s="23"/>
      <c r="K19" s="24"/>
      <c r="L19" s="24"/>
      <c r="M19" s="25"/>
      <c r="N19" s="26" t="s">
        <v>21</v>
      </c>
      <c r="O19" s="25"/>
      <c r="P19" s="26" t="s">
        <v>22</v>
      </c>
      <c r="Q19" s="25"/>
      <c r="R19" s="26" t="s">
        <v>23</v>
      </c>
      <c r="S19" s="25"/>
      <c r="T19" s="25"/>
      <c r="U19" s="26" t="s">
        <v>24</v>
      </c>
      <c r="V19" s="25" t="s">
        <v>31</v>
      </c>
      <c r="AA19" s="23"/>
    </row>
    <row r="20" spans="1:29" s="20" customFormat="1" ht="20.25">
      <c r="B20" s="21"/>
      <c r="C20" s="21"/>
      <c r="D20" s="22"/>
      <c r="F20" s="23"/>
      <c r="G20" s="23"/>
      <c r="H20" s="23"/>
      <c r="I20" s="23"/>
      <c r="J20" s="23"/>
      <c r="K20" s="24"/>
      <c r="L20" s="24"/>
      <c r="M20" s="27"/>
      <c r="N20" s="28" t="s">
        <v>4</v>
      </c>
      <c r="O20" s="28"/>
      <c r="P20" s="28" t="s">
        <v>5</v>
      </c>
      <c r="Q20" s="28"/>
      <c r="R20" s="28" t="s">
        <v>6</v>
      </c>
      <c r="S20" s="29"/>
      <c r="T20" s="29" t="s">
        <v>17</v>
      </c>
      <c r="U20" s="28" t="s">
        <v>14</v>
      </c>
      <c r="V20" s="30" t="s">
        <v>8</v>
      </c>
      <c r="W20" s="31" t="s">
        <v>13</v>
      </c>
      <c r="X20" s="32" t="s">
        <v>9</v>
      </c>
      <c r="Y20" s="32" t="s">
        <v>16</v>
      </c>
      <c r="Z20" s="31" t="s">
        <v>12</v>
      </c>
      <c r="AA20" s="23" t="s">
        <v>15</v>
      </c>
      <c r="AB20" s="20" t="s">
        <v>13</v>
      </c>
    </row>
    <row r="21" spans="1:29" s="20" customFormat="1" ht="13.5" customHeight="1">
      <c r="B21" s="21"/>
      <c r="C21" s="21"/>
      <c r="D21" s="22"/>
      <c r="F21" s="23"/>
      <c r="G21" s="23"/>
      <c r="H21" s="23"/>
      <c r="I21" s="23"/>
      <c r="J21" s="23"/>
      <c r="K21" s="24"/>
      <c r="L21" s="24"/>
      <c r="M21" s="27"/>
      <c r="N21" s="28"/>
      <c r="O21" s="28"/>
      <c r="P21" s="28"/>
      <c r="Q21" s="28"/>
      <c r="R21" s="28"/>
      <c r="S21" s="29"/>
      <c r="T21" s="29"/>
      <c r="U21" s="33"/>
      <c r="V21" s="30"/>
      <c r="W21" s="31"/>
      <c r="X21" s="32"/>
      <c r="Y21" s="32"/>
      <c r="Z21" s="31"/>
      <c r="AA21" s="23"/>
    </row>
    <row r="22" spans="1:29" s="20" customFormat="1" ht="20.25">
      <c r="B22" s="21"/>
      <c r="C22" s="21"/>
      <c r="D22" s="22"/>
      <c r="F22" s="23"/>
      <c r="G22" s="23"/>
      <c r="H22" s="23"/>
      <c r="I22" s="23"/>
      <c r="J22" s="23"/>
      <c r="K22" s="24"/>
      <c r="L22" s="24"/>
      <c r="M22" s="27"/>
      <c r="N22" s="34">
        <f>N13</f>
        <v>42.9</v>
      </c>
      <c r="O22" s="34"/>
      <c r="P22" s="34">
        <f>N15</f>
        <v>138.5</v>
      </c>
      <c r="Q22" s="34"/>
      <c r="R22" s="35">
        <f>N17</f>
        <v>6000</v>
      </c>
      <c r="S22" s="29"/>
      <c r="T22" s="36">
        <v>14087300</v>
      </c>
      <c r="U22" s="34">
        <v>60</v>
      </c>
      <c r="V22" s="30">
        <f>T22*(Y22/1000000)^Z22</f>
        <v>5.645719207825068</v>
      </c>
      <c r="W22" s="37">
        <v>10</v>
      </c>
      <c r="X22" s="32">
        <f>Y22*W22</f>
        <v>269.54842200000002</v>
      </c>
      <c r="Y22" s="32">
        <f>AA22/(W22-1)</f>
        <v>26.954842200000002</v>
      </c>
      <c r="Z22" s="38">
        <v>1.4</v>
      </c>
      <c r="AA22" s="23">
        <f>3.14159*U22^2*N22/2000</f>
        <v>242.59357980000001</v>
      </c>
    </row>
    <row r="23" spans="1:29" s="20" customFormat="1">
      <c r="B23" s="21"/>
      <c r="C23" s="21"/>
      <c r="D23" s="22"/>
      <c r="F23" s="23"/>
      <c r="G23" s="23"/>
      <c r="H23" s="23"/>
      <c r="I23" s="23"/>
      <c r="J23" s="23"/>
      <c r="K23" s="24"/>
      <c r="L23" s="24"/>
      <c r="M23" s="25"/>
      <c r="N23" s="25"/>
      <c r="O23" s="25"/>
      <c r="P23" s="25"/>
      <c r="Q23" s="25"/>
      <c r="R23" s="25"/>
      <c r="S23" s="25"/>
      <c r="T23" s="25"/>
      <c r="U23" s="25"/>
      <c r="V23" s="25"/>
      <c r="AA23" s="23"/>
    </row>
    <row r="24" spans="1:29" s="39" customFormat="1" ht="24">
      <c r="B24" s="40"/>
      <c r="C24" s="40"/>
      <c r="D24" s="41"/>
      <c r="F24" s="42" t="s">
        <v>0</v>
      </c>
      <c r="G24" s="38" t="s">
        <v>32</v>
      </c>
      <c r="H24" s="38" t="s">
        <v>7</v>
      </c>
      <c r="I24" s="38" t="s">
        <v>33</v>
      </c>
      <c r="J24" s="38" t="s">
        <v>10</v>
      </c>
      <c r="K24" s="43" t="s">
        <v>18</v>
      </c>
      <c r="L24" s="43" t="s">
        <v>20</v>
      </c>
      <c r="N24" s="44" t="s">
        <v>1</v>
      </c>
      <c r="O24" s="44"/>
      <c r="P24" s="44" t="s">
        <v>2</v>
      </c>
      <c r="Q24" s="44"/>
      <c r="R24" s="44" t="s">
        <v>3</v>
      </c>
      <c r="S24" s="44" t="s">
        <v>34</v>
      </c>
      <c r="T24" s="44" t="s">
        <v>35</v>
      </c>
      <c r="U24" s="23" t="s">
        <v>11</v>
      </c>
      <c r="V24" s="23" t="s">
        <v>8</v>
      </c>
      <c r="W24" s="23" t="s">
        <v>13</v>
      </c>
      <c r="X24" s="39" t="s">
        <v>9</v>
      </c>
      <c r="Y24" s="23" t="s">
        <v>16</v>
      </c>
      <c r="Z24" s="31" t="s">
        <v>12</v>
      </c>
      <c r="AA24" s="45" t="s">
        <v>36</v>
      </c>
      <c r="AB24" s="23" t="s">
        <v>37</v>
      </c>
      <c r="AC24" s="39" t="s">
        <v>19</v>
      </c>
    </row>
    <row r="25" spans="1:29" s="20" customFormat="1" ht="15.75">
      <c r="B25" s="21"/>
      <c r="C25" s="21"/>
      <c r="D25" s="22"/>
      <c r="F25" s="23">
        <v>0</v>
      </c>
      <c r="G25" s="38">
        <f t="shared" ref="G25:G56" si="0">(1-(S25/(P25^2-T25^2)^0.5))*T25*R25*3.14159/30</f>
        <v>0</v>
      </c>
      <c r="H25" s="38">
        <f t="shared" ref="H25:H56" si="1">(P25^2-T25^2)^0.5-S25-P25+N25</f>
        <v>0</v>
      </c>
      <c r="I25" s="38">
        <f t="shared" ref="I25:I56" si="2">X25/1000000-H25*3.14159*(U25/1000)^2/4</f>
        <v>2.6954842200000004E-4</v>
      </c>
      <c r="J25" s="38">
        <f t="shared" ref="J25:J56" si="3">V25/((X25/1000000)-(H25*3.14159*(U25/1000)^2/4))^Z25</f>
        <v>560825.51437382877</v>
      </c>
      <c r="K25" s="43">
        <f t="shared" ref="K25:K60" si="4">J25*3.14159/4*(U25/1000)^2*N25*AC25</f>
        <v>0</v>
      </c>
      <c r="L25" s="43">
        <f t="shared" ref="L25:L56" si="5">2*3.14159^2*(R25/60)^2*2*N25*(COS((F25+180)*3.14159/180)+N25/P25*COS(2*(F25+180)*3.14159/180))</f>
        <v>-11690.266562900269</v>
      </c>
      <c r="M25" s="43"/>
      <c r="N25" s="44">
        <f>N22*0.001</f>
        <v>4.2900000000000001E-2</v>
      </c>
      <c r="O25" s="44"/>
      <c r="P25" s="44">
        <f>P22*0.001</f>
        <v>0.13850000000000001</v>
      </c>
      <c r="Q25" s="44"/>
      <c r="R25" s="44">
        <f>R22</f>
        <v>6000</v>
      </c>
      <c r="S25" s="44">
        <f>N25*COS(F25*3.14159/180)</f>
        <v>4.2900000000000001E-2</v>
      </c>
      <c r="T25" s="44">
        <f>N25*SIN(F25*3.14159/180)</f>
        <v>0</v>
      </c>
      <c r="U25" s="23">
        <f t="shared" ref="U25:Z25" si="6">U22</f>
        <v>60</v>
      </c>
      <c r="V25" s="23">
        <f t="shared" si="6"/>
        <v>5.645719207825068</v>
      </c>
      <c r="W25" s="23">
        <f t="shared" si="6"/>
        <v>10</v>
      </c>
      <c r="X25" s="23">
        <f t="shared" si="6"/>
        <v>269.54842200000002</v>
      </c>
      <c r="Y25" s="23">
        <f t="shared" si="6"/>
        <v>26.954842200000002</v>
      </c>
      <c r="Z25" s="23">
        <f t="shared" si="6"/>
        <v>1.4</v>
      </c>
      <c r="AA25" s="23">
        <f t="shared" ref="AA25:AA56" si="7">T25/P25</f>
        <v>0</v>
      </c>
      <c r="AB25" s="20">
        <f>ASIN(AA25)*180/3.14159</f>
        <v>0</v>
      </c>
      <c r="AC25" s="20">
        <f t="shared" ref="AC25:AC56" si="8">SIN((F25-AB25)*3.14159/180)/COS(AB25*3.14159/180)</f>
        <v>0</v>
      </c>
    </row>
    <row r="26" spans="1:29" s="20" customFormat="1" ht="15.75">
      <c r="B26" s="21"/>
      <c r="C26" s="21"/>
      <c r="D26" s="22"/>
      <c r="F26" s="23">
        <v>5</v>
      </c>
      <c r="G26" s="38">
        <f t="shared" si="0"/>
        <v>1.6240928576660951</v>
      </c>
      <c r="H26" s="38">
        <f t="shared" si="1"/>
        <v>1.1276881471711936E-4</v>
      </c>
      <c r="I26" s="38">
        <f t="shared" si="2"/>
        <v>2.6922957595743561E-4</v>
      </c>
      <c r="J26" s="38">
        <f t="shared" si="3"/>
        <v>561755.58706434816</v>
      </c>
      <c r="K26" s="43">
        <f t="shared" si="4"/>
        <v>4.1055445651735445</v>
      </c>
      <c r="L26" s="43">
        <f t="shared" si="5"/>
        <v>-11705.515924861049</v>
      </c>
      <c r="N26" s="44">
        <f t="shared" ref="N26:N89" si="9">$N$25</f>
        <v>4.2900000000000001E-2</v>
      </c>
      <c r="O26" s="44"/>
      <c r="P26" s="44">
        <f t="shared" ref="P26:P89" si="10">$P$25</f>
        <v>0.13850000000000001</v>
      </c>
      <c r="Q26" s="44"/>
      <c r="R26" s="44">
        <f t="shared" ref="R26:R89" si="11">$R$25</f>
        <v>6000</v>
      </c>
      <c r="S26" s="44">
        <f t="shared" ref="S26:S89" si="12">N26*COS(F26*3.14159/180)</f>
        <v>4.2736752823739177E-2</v>
      </c>
      <c r="T26" s="44">
        <f t="shared" ref="T26:T89" si="13">N26*SIN(F26*3.14159/180)</f>
        <v>3.7389782137131266E-3</v>
      </c>
      <c r="U26" s="44">
        <f>$U$25</f>
        <v>60</v>
      </c>
      <c r="V26" s="44">
        <f>$V$25</f>
        <v>5.645719207825068</v>
      </c>
      <c r="W26" s="44">
        <f>$W$25</f>
        <v>10</v>
      </c>
      <c r="X26" s="44">
        <f>$X$25</f>
        <v>269.54842200000002</v>
      </c>
      <c r="Y26" s="44">
        <f>$Y$25</f>
        <v>26.954842200000002</v>
      </c>
      <c r="Z26" s="44">
        <f>$Z$25</f>
        <v>1.4</v>
      </c>
      <c r="AA26" s="23">
        <f t="shared" si="7"/>
        <v>2.6996232589986471E-2</v>
      </c>
      <c r="AB26" s="20">
        <f t="shared" ref="AB26:AB89" si="14">ASIN(AA26)*180/3.14159</f>
        <v>1.5469594386000194</v>
      </c>
      <c r="AC26" s="20">
        <f t="shared" si="8"/>
        <v>6.0252360062641924E-2</v>
      </c>
    </row>
    <row r="27" spans="1:29" s="20" customFormat="1" ht="15.75">
      <c r="B27" s="21"/>
      <c r="C27" s="21"/>
      <c r="D27" s="22"/>
      <c r="F27" s="23">
        <v>10</v>
      </c>
      <c r="G27" s="38">
        <f t="shared" si="0"/>
        <v>3.2507911680714816</v>
      </c>
      <c r="H27" s="38">
        <f t="shared" si="1"/>
        <v>4.5125801363719159E-4</v>
      </c>
      <c r="I27" s="38">
        <f t="shared" si="2"/>
        <v>2.6827252110324384E-4</v>
      </c>
      <c r="J27" s="38">
        <f t="shared" si="3"/>
        <v>564563.25415495457</v>
      </c>
      <c r="K27" s="43">
        <f t="shared" si="4"/>
        <v>8.2587475819107965</v>
      </c>
      <c r="L27" s="43">
        <f t="shared" si="5"/>
        <v>-11749.334878751461</v>
      </c>
      <c r="N27" s="44">
        <f t="shared" si="9"/>
        <v>4.2900000000000001E-2</v>
      </c>
      <c r="O27" s="44"/>
      <c r="P27" s="44">
        <f t="shared" si="10"/>
        <v>0.13850000000000001</v>
      </c>
      <c r="Q27" s="44"/>
      <c r="R27" s="44">
        <f t="shared" si="11"/>
        <v>6000</v>
      </c>
      <c r="S27" s="44">
        <f t="shared" si="12"/>
        <v>4.2248253702441889E-2</v>
      </c>
      <c r="T27" s="44">
        <f t="shared" si="13"/>
        <v>7.4495005936039043E-3</v>
      </c>
      <c r="U27" s="44">
        <f t="shared" ref="U27:U90" si="15">$U$25</f>
        <v>60</v>
      </c>
      <c r="V27" s="44">
        <f t="shared" ref="V27:V90" si="16">$V$25</f>
        <v>5.645719207825068</v>
      </c>
      <c r="W27" s="44">
        <f t="shared" ref="W27:W90" si="17">$W$25</f>
        <v>10</v>
      </c>
      <c r="X27" s="44">
        <f t="shared" ref="X27:X90" si="18">$X$25</f>
        <v>269.54842200000002</v>
      </c>
      <c r="Y27" s="44">
        <f t="shared" ref="Y27:Y90" si="19">$Y$25</f>
        <v>26.954842200000002</v>
      </c>
      <c r="Z27" s="44">
        <f t="shared" ref="Z27:Z90" si="20">$Z$25</f>
        <v>1.4</v>
      </c>
      <c r="AA27" s="23">
        <f t="shared" si="7"/>
        <v>5.3787007896057067E-2</v>
      </c>
      <c r="AB27" s="20">
        <f t="shared" si="14"/>
        <v>3.0832590349969813</v>
      </c>
      <c r="AC27" s="20">
        <f t="shared" si="8"/>
        <v>0.12060138003966804</v>
      </c>
    </row>
    <row r="28" spans="1:29" s="20" customFormat="1" ht="15.75">
      <c r="B28" s="21"/>
      <c r="C28" s="21"/>
      <c r="D28" s="22"/>
      <c r="F28" s="23">
        <v>15</v>
      </c>
      <c r="G28" s="38">
        <f t="shared" si="0"/>
        <v>4.8823850059658094</v>
      </c>
      <c r="H28" s="38">
        <f t="shared" si="1"/>
        <v>1.0159939844885321E-3</v>
      </c>
      <c r="I28" s="38">
        <f t="shared" si="2"/>
        <v>2.6667576911244362E-4</v>
      </c>
      <c r="J28" s="38">
        <f t="shared" si="3"/>
        <v>569301.45754743996</v>
      </c>
      <c r="K28" s="43">
        <f t="shared" si="4"/>
        <v>12.507970050918455</v>
      </c>
      <c r="L28" s="43">
        <f t="shared" si="5"/>
        <v>-11816.000129455739</v>
      </c>
      <c r="N28" s="44">
        <f t="shared" si="9"/>
        <v>4.2900000000000001E-2</v>
      </c>
      <c r="O28" s="44"/>
      <c r="P28" s="44">
        <f t="shared" si="10"/>
        <v>0.13850000000000001</v>
      </c>
      <c r="Q28" s="44"/>
      <c r="R28" s="44">
        <f t="shared" si="11"/>
        <v>6000</v>
      </c>
      <c r="S28" s="44">
        <f t="shared" si="12"/>
        <v>4.1438220403108503E-2</v>
      </c>
      <c r="T28" s="44">
        <f t="shared" si="13"/>
        <v>1.1103327871561852E-2</v>
      </c>
      <c r="U28" s="44">
        <f t="shared" si="15"/>
        <v>60</v>
      </c>
      <c r="V28" s="44">
        <f t="shared" si="16"/>
        <v>5.645719207825068</v>
      </c>
      <c r="W28" s="44">
        <f t="shared" si="17"/>
        <v>10</v>
      </c>
      <c r="X28" s="44">
        <f t="shared" si="18"/>
        <v>269.54842200000002</v>
      </c>
      <c r="Y28" s="44">
        <f t="shared" si="19"/>
        <v>26.954842200000002</v>
      </c>
      <c r="Z28" s="44">
        <f t="shared" si="20"/>
        <v>1.4</v>
      </c>
      <c r="AA28" s="23">
        <f t="shared" si="7"/>
        <v>8.016843228564513E-2</v>
      </c>
      <c r="AB28" s="20">
        <f t="shared" si="14"/>
        <v>4.598251175052968</v>
      </c>
      <c r="AC28" s="20">
        <f t="shared" si="8"/>
        <v>0.18113201961040634</v>
      </c>
    </row>
    <row r="29" spans="1:29" s="20" customFormat="1" ht="15.75">
      <c r="B29" s="21"/>
      <c r="C29" s="21"/>
      <c r="D29" s="22"/>
      <c r="F29" s="23">
        <v>20</v>
      </c>
      <c r="G29" s="38">
        <f t="shared" si="0"/>
        <v>6.5205296511210049</v>
      </c>
      <c r="H29" s="38">
        <f t="shared" si="1"/>
        <v>1.8077808306600288E-3</v>
      </c>
      <c r="I29" s="38">
        <f t="shared" si="2"/>
        <v>2.644370464381861E-4</v>
      </c>
      <c r="J29" s="38">
        <f t="shared" si="3"/>
        <v>576060.44776464999</v>
      </c>
      <c r="K29" s="43">
        <f t="shared" si="4"/>
        <v>16.902986537193492</v>
      </c>
      <c r="L29" s="43">
        <f t="shared" si="5"/>
        <v>-11896.20337794708</v>
      </c>
      <c r="N29" s="44">
        <f t="shared" si="9"/>
        <v>4.2900000000000001E-2</v>
      </c>
      <c r="O29" s="44"/>
      <c r="P29" s="44">
        <f t="shared" si="10"/>
        <v>0.13850000000000001</v>
      </c>
      <c r="Q29" s="44"/>
      <c r="R29" s="44">
        <f t="shared" si="11"/>
        <v>6000</v>
      </c>
      <c r="S29" s="44">
        <f t="shared" si="12"/>
        <v>4.0312817757850589E-2</v>
      </c>
      <c r="T29" s="44">
        <f t="shared" si="13"/>
        <v>1.4672652262707189E-2</v>
      </c>
      <c r="U29" s="44">
        <f t="shared" si="15"/>
        <v>60</v>
      </c>
      <c r="V29" s="44">
        <f t="shared" si="16"/>
        <v>5.645719207825068</v>
      </c>
      <c r="W29" s="44">
        <f t="shared" si="17"/>
        <v>10</v>
      </c>
      <c r="X29" s="44">
        <f t="shared" si="18"/>
        <v>269.54842200000002</v>
      </c>
      <c r="Y29" s="44">
        <f t="shared" si="19"/>
        <v>26.954842200000002</v>
      </c>
      <c r="Z29" s="44">
        <f t="shared" si="20"/>
        <v>1.4</v>
      </c>
      <c r="AA29" s="23">
        <f t="shared" si="7"/>
        <v>0.10593972752857175</v>
      </c>
      <c r="AB29" s="20">
        <f t="shared" si="14"/>
        <v>6.0813161106359175</v>
      </c>
      <c r="AC29" s="20">
        <f t="shared" si="8"/>
        <v>0.24190568814092353</v>
      </c>
    </row>
    <row r="30" spans="1:29" s="20" customFormat="1" ht="15.75">
      <c r="B30" s="21"/>
      <c r="C30" s="21"/>
      <c r="D30" s="22"/>
      <c r="F30" s="23">
        <v>25</v>
      </c>
      <c r="G30" s="38">
        <f t="shared" si="0"/>
        <v>8.1659193182337351</v>
      </c>
      <c r="H30" s="38">
        <f t="shared" si="1"/>
        <v>2.8275896355012611E-3</v>
      </c>
      <c r="I30" s="38">
        <f t="shared" si="2"/>
        <v>2.6155360740930507E-4</v>
      </c>
      <c r="J30" s="38">
        <f t="shared" si="3"/>
        <v>584970.91661919502</v>
      </c>
      <c r="K30" s="43">
        <f t="shared" si="4"/>
        <v>21.495713888815104</v>
      </c>
      <c r="L30" s="43">
        <f t="shared" si="5"/>
        <v>-11977.389574512981</v>
      </c>
      <c r="N30" s="44">
        <f t="shared" si="9"/>
        <v>4.2900000000000001E-2</v>
      </c>
      <c r="O30" s="44"/>
      <c r="P30" s="44">
        <f t="shared" si="10"/>
        <v>0.13850000000000001</v>
      </c>
      <c r="Q30" s="44"/>
      <c r="R30" s="44">
        <f t="shared" si="11"/>
        <v>6000</v>
      </c>
      <c r="S30" s="44">
        <f t="shared" si="12"/>
        <v>3.8880610745875364E-2</v>
      </c>
      <c r="T30" s="44">
        <f t="shared" si="13"/>
        <v>1.8130309099067262E-2</v>
      </c>
      <c r="U30" s="44">
        <f t="shared" si="15"/>
        <v>60</v>
      </c>
      <c r="V30" s="44">
        <f t="shared" si="16"/>
        <v>5.645719207825068</v>
      </c>
      <c r="W30" s="44">
        <f t="shared" si="17"/>
        <v>10</v>
      </c>
      <c r="X30" s="44">
        <f t="shared" si="18"/>
        <v>269.54842200000002</v>
      </c>
      <c r="Y30" s="44">
        <f t="shared" si="19"/>
        <v>26.954842200000002</v>
      </c>
      <c r="Z30" s="44">
        <f t="shared" si="20"/>
        <v>1.4</v>
      </c>
      <c r="AA30" s="23">
        <f t="shared" si="7"/>
        <v>0.13090475883803077</v>
      </c>
      <c r="AB30" s="20">
        <f t="shared" si="14"/>
        <v>7.521884337859893</v>
      </c>
      <c r="AC30" s="20">
        <f t="shared" si="8"/>
        <v>0.30294814036172441</v>
      </c>
    </row>
    <row r="31" spans="1:29" s="20" customFormat="1" ht="15.75">
      <c r="B31" s="21"/>
      <c r="C31" s="21"/>
      <c r="D31" s="22"/>
      <c r="F31" s="23">
        <v>30</v>
      </c>
      <c r="G31" s="38">
        <f t="shared" si="0"/>
        <v>9.8179536719994189</v>
      </c>
      <c r="H31" s="38">
        <f t="shared" si="1"/>
        <v>4.0764018958212925E-3</v>
      </c>
      <c r="I31" s="38">
        <f t="shared" si="2"/>
        <v>2.5802267691129617E-4</v>
      </c>
      <c r="J31" s="38">
        <f t="shared" si="3"/>
        <v>596208.61520558631</v>
      </c>
      <c r="K31" s="43">
        <f t="shared" si="4"/>
        <v>26.340968533209182</v>
      </c>
      <c r="L31" s="43">
        <f t="shared" si="5"/>
        <v>-12044.215401807554</v>
      </c>
      <c r="N31" s="44">
        <f t="shared" si="9"/>
        <v>4.2900000000000001E-2</v>
      </c>
      <c r="O31" s="44"/>
      <c r="P31" s="44">
        <f t="shared" si="10"/>
        <v>0.13850000000000001</v>
      </c>
      <c r="Q31" s="44"/>
      <c r="R31" s="44">
        <f t="shared" si="11"/>
        <v>6000</v>
      </c>
      <c r="S31" s="44">
        <f t="shared" si="12"/>
        <v>3.7152499308932295E-2</v>
      </c>
      <c r="T31" s="44">
        <f t="shared" si="13"/>
        <v>2.1449983568753269E-2</v>
      </c>
      <c r="U31" s="44">
        <f t="shared" si="15"/>
        <v>60</v>
      </c>
      <c r="V31" s="44">
        <f t="shared" si="16"/>
        <v>5.645719207825068</v>
      </c>
      <c r="W31" s="44">
        <f t="shared" si="17"/>
        <v>10</v>
      </c>
      <c r="X31" s="44">
        <f t="shared" si="18"/>
        <v>269.54842200000002</v>
      </c>
      <c r="Y31" s="44">
        <f t="shared" si="19"/>
        <v>26.954842200000002</v>
      </c>
      <c r="Z31" s="44">
        <f t="shared" si="20"/>
        <v>1.4</v>
      </c>
      <c r="AA31" s="23">
        <f t="shared" si="7"/>
        <v>0.15487352757222575</v>
      </c>
      <c r="AB31" s="20">
        <f t="shared" si="14"/>
        <v>8.9094688686408094</v>
      </c>
      <c r="AC31" s="20">
        <f t="shared" si="8"/>
        <v>0.36423710438191392</v>
      </c>
    </row>
    <row r="32" spans="1:29" s="20" customFormat="1" ht="15.75">
      <c r="B32" s="21"/>
      <c r="C32" s="21"/>
      <c r="D32" s="22"/>
      <c r="F32" s="23">
        <v>35</v>
      </c>
      <c r="G32" s="38">
        <f t="shared" si="0"/>
        <v>11.474400422848127</v>
      </c>
      <c r="H32" s="38">
        <f t="shared" si="1"/>
        <v>5.5550063023254506E-3</v>
      </c>
      <c r="I32" s="38">
        <f t="shared" si="2"/>
        <v>2.5384202497560969E-4</v>
      </c>
      <c r="J32" s="38">
        <f t="shared" si="3"/>
        <v>610000.71138083411</v>
      </c>
      <c r="K32" s="43">
        <f t="shared" si="4"/>
        <v>31.497265892726549</v>
      </c>
      <c r="L32" s="43">
        <f t="shared" si="5"/>
        <v>-12079.113470926264</v>
      </c>
      <c r="N32" s="44">
        <f t="shared" si="9"/>
        <v>4.2900000000000001E-2</v>
      </c>
      <c r="O32" s="44"/>
      <c r="P32" s="44">
        <f t="shared" si="10"/>
        <v>0.13850000000000001</v>
      </c>
      <c r="Q32" s="44"/>
      <c r="R32" s="44">
        <f t="shared" si="11"/>
        <v>6000</v>
      </c>
      <c r="S32" s="44">
        <f t="shared" si="12"/>
        <v>3.5141635396314846E-2</v>
      </c>
      <c r="T32" s="44">
        <f t="shared" si="13"/>
        <v>2.4606410987229956E-2</v>
      </c>
      <c r="U32" s="44">
        <f t="shared" si="15"/>
        <v>60</v>
      </c>
      <c r="V32" s="44">
        <f t="shared" si="16"/>
        <v>5.645719207825068</v>
      </c>
      <c r="W32" s="44">
        <f t="shared" si="17"/>
        <v>10</v>
      </c>
      <c r="X32" s="44">
        <f t="shared" si="18"/>
        <v>269.54842200000002</v>
      </c>
      <c r="Y32" s="44">
        <f t="shared" si="19"/>
        <v>26.954842200000002</v>
      </c>
      <c r="Z32" s="44">
        <f t="shared" si="20"/>
        <v>1.4</v>
      </c>
      <c r="AA32" s="23">
        <f t="shared" si="7"/>
        <v>0.17766361723631735</v>
      </c>
      <c r="AB32" s="20">
        <f t="shared" si="14"/>
        <v>10.233710238567458</v>
      </c>
      <c r="AC32" s="20">
        <f t="shared" si="8"/>
        <v>0.42568976429949668</v>
      </c>
    </row>
    <row r="33" spans="2:29" s="20" customFormat="1" ht="15.75">
      <c r="B33" s="21"/>
      <c r="C33" s="21"/>
      <c r="D33" s="22"/>
      <c r="F33" s="23">
        <v>40</v>
      </c>
      <c r="G33" s="38">
        <f t="shared" si="0"/>
        <v>13.131062059648782</v>
      </c>
      <c r="H33" s="38">
        <f t="shared" si="1"/>
        <v>7.2637488213274717E-3</v>
      </c>
      <c r="I33" s="38">
        <f t="shared" si="2"/>
        <v>2.4901067340636526E-4</v>
      </c>
      <c r="J33" s="38">
        <f t="shared" si="3"/>
        <v>626634.2473957804</v>
      </c>
      <c r="K33" s="43">
        <f t="shared" si="4"/>
        <v>37.02767936064884</v>
      </c>
      <c r="L33" s="43">
        <f t="shared" si="5"/>
        <v>-12062.944341897564</v>
      </c>
      <c r="N33" s="44">
        <f t="shared" si="9"/>
        <v>4.2900000000000001E-2</v>
      </c>
      <c r="O33" s="44"/>
      <c r="P33" s="44">
        <f t="shared" si="10"/>
        <v>0.13850000000000001</v>
      </c>
      <c r="Q33" s="44"/>
      <c r="R33" s="44">
        <f t="shared" si="11"/>
        <v>6000</v>
      </c>
      <c r="S33" s="44">
        <f t="shared" si="12"/>
        <v>3.2863322870754018E-2</v>
      </c>
      <c r="T33" s="44">
        <f t="shared" si="13"/>
        <v>2.7575569076495526E-2</v>
      </c>
      <c r="U33" s="44">
        <f t="shared" si="15"/>
        <v>60</v>
      </c>
      <c r="V33" s="44">
        <f t="shared" si="16"/>
        <v>5.645719207825068</v>
      </c>
      <c r="W33" s="44">
        <f t="shared" si="17"/>
        <v>10</v>
      </c>
      <c r="X33" s="44">
        <f t="shared" si="18"/>
        <v>269.54842200000002</v>
      </c>
      <c r="Y33" s="44">
        <f t="shared" si="19"/>
        <v>26.954842200000002</v>
      </c>
      <c r="Z33" s="44">
        <f t="shared" si="20"/>
        <v>1.4</v>
      </c>
      <c r="AA33" s="23">
        <f t="shared" si="7"/>
        <v>0.19910158177975107</v>
      </c>
      <c r="AB33" s="20">
        <f t="shared" si="14"/>
        <v>11.484436605778376</v>
      </c>
      <c r="AC33" s="20">
        <f t="shared" si="8"/>
        <v>0.48715039628941986</v>
      </c>
    </row>
    <row r="34" spans="2:29" s="20" customFormat="1" ht="15.75">
      <c r="B34" s="21"/>
      <c r="C34" s="21"/>
      <c r="D34" s="22"/>
      <c r="F34" s="23">
        <v>45</v>
      </c>
      <c r="G34" s="38">
        <f t="shared" si="0"/>
        <v>14.781460388942488</v>
      </c>
      <c r="H34" s="38">
        <f t="shared" si="1"/>
        <v>9.2022375331540854E-3</v>
      </c>
      <c r="I34" s="38">
        <f t="shared" si="2"/>
        <v>2.4352973032939666E-4</v>
      </c>
      <c r="J34" s="38">
        <f t="shared" si="3"/>
        <v>646467.19508318347</v>
      </c>
      <c r="K34" s="43">
        <f t="shared" si="4"/>
        <v>43.000781565927753</v>
      </c>
      <c r="L34" s="43">
        <f t="shared" si="5"/>
        <v>-11975.715657396526</v>
      </c>
      <c r="N34" s="44">
        <f t="shared" si="9"/>
        <v>4.2900000000000001E-2</v>
      </c>
      <c r="O34" s="44"/>
      <c r="P34" s="44">
        <f t="shared" si="10"/>
        <v>0.13850000000000001</v>
      </c>
      <c r="Q34" s="44"/>
      <c r="R34" s="44">
        <f t="shared" si="11"/>
        <v>6000</v>
      </c>
      <c r="S34" s="44">
        <f t="shared" si="12"/>
        <v>3.0334901036978806E-2</v>
      </c>
      <c r="T34" s="44">
        <f t="shared" si="13"/>
        <v>3.033486078881362E-2</v>
      </c>
      <c r="U34" s="44">
        <f t="shared" si="15"/>
        <v>60</v>
      </c>
      <c r="V34" s="44">
        <f t="shared" si="16"/>
        <v>5.645719207825068</v>
      </c>
      <c r="W34" s="44">
        <f t="shared" si="17"/>
        <v>10</v>
      </c>
      <c r="X34" s="44">
        <f t="shared" si="18"/>
        <v>269.54842200000002</v>
      </c>
      <c r="Y34" s="44">
        <f t="shared" si="19"/>
        <v>26.954842200000002</v>
      </c>
      <c r="Z34" s="44">
        <f t="shared" si="20"/>
        <v>1.4</v>
      </c>
      <c r="AA34" s="23">
        <f t="shared" si="7"/>
        <v>0.21902426562320301</v>
      </c>
      <c r="AB34" s="20">
        <f t="shared" si="14"/>
        <v>12.651740580676842</v>
      </c>
      <c r="AC34" s="20">
        <f t="shared" si="8"/>
        <v>0.54837866529756529</v>
      </c>
    </row>
    <row r="35" spans="2:29" s="20" customFormat="1" ht="15.75">
      <c r="B35" s="21"/>
      <c r="C35" s="21"/>
      <c r="D35" s="22"/>
      <c r="F35" s="23">
        <v>50</v>
      </c>
      <c r="G35" s="38">
        <f t="shared" si="0"/>
        <v>16.416558539654268</v>
      </c>
      <c r="H35" s="38">
        <f t="shared" si="1"/>
        <v>1.1369005996535071E-2</v>
      </c>
      <c r="I35" s="38">
        <f t="shared" si="2"/>
        <v>2.3740334200621089E-4</v>
      </c>
      <c r="J35" s="38">
        <f t="shared" si="3"/>
        <v>669942.78577339463</v>
      </c>
      <c r="K35" s="43">
        <f t="shared" si="4"/>
        <v>49.491697323905953</v>
      </c>
      <c r="L35" s="43">
        <f t="shared" si="5"/>
        <v>-11797.345492043081</v>
      </c>
      <c r="N35" s="44">
        <f t="shared" si="9"/>
        <v>4.2900000000000001E-2</v>
      </c>
      <c r="O35" s="44"/>
      <c r="P35" s="44">
        <f t="shared" si="10"/>
        <v>0.13850000000000001</v>
      </c>
      <c r="Q35" s="44"/>
      <c r="R35" s="44">
        <f t="shared" si="11"/>
        <v>6000</v>
      </c>
      <c r="S35" s="44">
        <f t="shared" si="12"/>
        <v>2.7575612679360321E-2</v>
      </c>
      <c r="T35" s="44">
        <f t="shared" si="13"/>
        <v>3.2863286283600766E-2</v>
      </c>
      <c r="U35" s="44">
        <f t="shared" si="15"/>
        <v>60</v>
      </c>
      <c r="V35" s="44">
        <f t="shared" si="16"/>
        <v>5.645719207825068</v>
      </c>
      <c r="W35" s="44">
        <f t="shared" si="17"/>
        <v>10</v>
      </c>
      <c r="X35" s="44">
        <f t="shared" si="18"/>
        <v>269.54842200000002</v>
      </c>
      <c r="Y35" s="44">
        <f t="shared" si="19"/>
        <v>26.954842200000002</v>
      </c>
      <c r="Z35" s="44">
        <f t="shared" si="20"/>
        <v>1.4</v>
      </c>
      <c r="AA35" s="23">
        <f t="shared" si="7"/>
        <v>0.23728004536895858</v>
      </c>
      <c r="AB35" s="20">
        <f t="shared" si="14"/>
        <v>13.726073446291064</v>
      </c>
      <c r="AC35" s="20">
        <f t="shared" si="8"/>
        <v>0.6090393116697328</v>
      </c>
    </row>
    <row r="36" spans="2:29" s="20" customFormat="1" ht="15.75">
      <c r="B36" s="21"/>
      <c r="C36" s="21"/>
      <c r="D36" s="22"/>
      <c r="F36" s="23">
        <v>55</v>
      </c>
      <c r="G36" s="38">
        <f t="shared" si="0"/>
        <v>18.024545701722786</v>
      </c>
      <c r="H36" s="38">
        <f t="shared" si="1"/>
        <v>1.3761142038076553E-2</v>
      </c>
      <c r="I36" s="38">
        <f t="shared" si="2"/>
        <v>2.3063974240613921E-4</v>
      </c>
      <c r="J36" s="38">
        <f t="shared" si="3"/>
        <v>697608.03233736882</v>
      </c>
      <c r="K36" s="43">
        <f t="shared" si="4"/>
        <v>56.583305373392143</v>
      </c>
      <c r="L36" s="43">
        <f t="shared" si="5"/>
        <v>-11508.445536906534</v>
      </c>
      <c r="N36" s="44">
        <f t="shared" si="9"/>
        <v>4.2900000000000001E-2</v>
      </c>
      <c r="O36" s="44"/>
      <c r="P36" s="44">
        <f t="shared" si="10"/>
        <v>0.13850000000000001</v>
      </c>
      <c r="Q36" s="44"/>
      <c r="R36" s="44">
        <f t="shared" si="11"/>
        <v>6000</v>
      </c>
      <c r="S36" s="44">
        <f t="shared" si="12"/>
        <v>2.4606457612950799E-2</v>
      </c>
      <c r="T36" s="44">
        <f t="shared" si="13"/>
        <v>3.51416027486234E-2</v>
      </c>
      <c r="U36" s="44">
        <f t="shared" si="15"/>
        <v>60</v>
      </c>
      <c r="V36" s="44">
        <f t="shared" si="16"/>
        <v>5.645719207825068</v>
      </c>
      <c r="W36" s="44">
        <f t="shared" si="17"/>
        <v>10</v>
      </c>
      <c r="X36" s="44">
        <f t="shared" si="18"/>
        <v>269.54842200000002</v>
      </c>
      <c r="Y36" s="44">
        <f t="shared" si="19"/>
        <v>26.954842200000002</v>
      </c>
      <c r="Z36" s="44">
        <f t="shared" si="20"/>
        <v>1.4</v>
      </c>
      <c r="AA36" s="23">
        <f t="shared" si="7"/>
        <v>0.25372998374457328</v>
      </c>
      <c r="AB36" s="20">
        <f t="shared" si="14"/>
        <v>14.698356170497641</v>
      </c>
      <c r="AC36" s="20">
        <f t="shared" si="8"/>
        <v>0.66869416515162483</v>
      </c>
    </row>
    <row r="37" spans="2:29" s="20" customFormat="1" ht="15.75">
      <c r="B37" s="21"/>
      <c r="C37" s="21"/>
      <c r="D37" s="22"/>
      <c r="F37" s="23">
        <v>60</v>
      </c>
      <c r="G37" s="38">
        <f t="shared" si="0"/>
        <v>19.590714060513161</v>
      </c>
      <c r="H37" s="38">
        <f t="shared" si="1"/>
        <v>1.6373892689878412E-2</v>
      </c>
      <c r="I37" s="38">
        <f t="shared" si="2"/>
        <v>2.2325237021796442E-4</v>
      </c>
      <c r="J37" s="38">
        <f t="shared" si="3"/>
        <v>730137.68548701354</v>
      </c>
      <c r="K37" s="43">
        <f t="shared" si="4"/>
        <v>64.367633795314376</v>
      </c>
      <c r="L37" s="43">
        <f t="shared" si="5"/>
        <v>-11091.099005910692</v>
      </c>
      <c r="N37" s="44">
        <f t="shared" si="9"/>
        <v>4.2900000000000001E-2</v>
      </c>
      <c r="O37" s="44"/>
      <c r="P37" s="44">
        <f t="shared" si="10"/>
        <v>0.13850000000000001</v>
      </c>
      <c r="Q37" s="44"/>
      <c r="R37" s="44">
        <f t="shared" si="11"/>
        <v>6000</v>
      </c>
      <c r="S37" s="44">
        <f t="shared" si="12"/>
        <v>2.1450032862480879E-2</v>
      </c>
      <c r="T37" s="44">
        <f t="shared" si="13"/>
        <v>3.7152470849170859E-2</v>
      </c>
      <c r="U37" s="44">
        <f t="shared" si="15"/>
        <v>60</v>
      </c>
      <c r="V37" s="44">
        <f t="shared" si="16"/>
        <v>5.645719207825068</v>
      </c>
      <c r="W37" s="44">
        <f t="shared" si="17"/>
        <v>10</v>
      </c>
      <c r="X37" s="44">
        <f t="shared" si="18"/>
        <v>269.54842200000002</v>
      </c>
      <c r="Y37" s="44">
        <f t="shared" si="19"/>
        <v>26.954842200000002</v>
      </c>
      <c r="Z37" s="44">
        <f t="shared" si="20"/>
        <v>1.4</v>
      </c>
      <c r="AA37" s="23">
        <f t="shared" si="7"/>
        <v>0.2682488869976235</v>
      </c>
      <c r="AB37" s="20">
        <f t="shared" si="14"/>
        <v>15.560105103156017</v>
      </c>
      <c r="AC37" s="20">
        <f t="shared" si="8"/>
        <v>0.72679757926808275</v>
      </c>
    </row>
    <row r="38" spans="2:29" s="20" customFormat="1" ht="15.75">
      <c r="B38" s="21"/>
      <c r="C38" s="21"/>
      <c r="D38" s="22"/>
      <c r="F38" s="23">
        <v>65</v>
      </c>
      <c r="G38" s="38">
        <f t="shared" si="0"/>
        <v>21.097458939987476</v>
      </c>
      <c r="H38" s="38">
        <f t="shared" si="1"/>
        <v>1.9200260235913459E-2</v>
      </c>
      <c r="I38" s="38">
        <f t="shared" si="2"/>
        <v>2.1526101100091102E-4</v>
      </c>
      <c r="J38" s="38">
        <f t="shared" si="3"/>
        <v>768365.30895496171</v>
      </c>
      <c r="K38" s="43">
        <f t="shared" si="4"/>
        <v>72.947500004646457</v>
      </c>
      <c r="L38" s="43">
        <f t="shared" si="5"/>
        <v>-10529.608190981193</v>
      </c>
      <c r="N38" s="44">
        <f t="shared" si="9"/>
        <v>4.2900000000000001E-2</v>
      </c>
      <c r="O38" s="44"/>
      <c r="P38" s="44">
        <f t="shared" si="10"/>
        <v>0.13850000000000001</v>
      </c>
      <c r="Q38" s="44"/>
      <c r="R38" s="44">
        <f t="shared" si="11"/>
        <v>6000</v>
      </c>
      <c r="S38" s="44">
        <f t="shared" si="12"/>
        <v>1.8130360685647221E-2</v>
      </c>
      <c r="T38" s="44">
        <f t="shared" si="13"/>
        <v>3.8880586690639554E-2</v>
      </c>
      <c r="U38" s="44">
        <f t="shared" si="15"/>
        <v>60</v>
      </c>
      <c r="V38" s="44">
        <f t="shared" si="16"/>
        <v>5.645719207825068</v>
      </c>
      <c r="W38" s="44">
        <f t="shared" si="17"/>
        <v>10</v>
      </c>
      <c r="X38" s="44">
        <f t="shared" si="18"/>
        <v>269.54842200000002</v>
      </c>
      <c r="Y38" s="44">
        <f t="shared" si="19"/>
        <v>26.954842200000002</v>
      </c>
      <c r="Z38" s="44">
        <f t="shared" si="20"/>
        <v>1.4</v>
      </c>
      <c r="AA38" s="23">
        <f t="shared" si="7"/>
        <v>0.28072625769414838</v>
      </c>
      <c r="AB38" s="20">
        <f t="shared" si="14"/>
        <v>16.303568579880526</v>
      </c>
      <c r="AC38" s="20">
        <f t="shared" si="8"/>
        <v>0.78269643663458288</v>
      </c>
    </row>
    <row r="39" spans="2:29" s="20" customFormat="1" ht="15.75">
      <c r="B39" s="21"/>
      <c r="C39" s="21"/>
      <c r="D39" s="22"/>
      <c r="F39" s="23">
        <v>70</v>
      </c>
      <c r="G39" s="38">
        <f t="shared" si="0"/>
        <v>22.524430865109988</v>
      </c>
      <c r="H39" s="38">
        <f t="shared" si="1"/>
        <v>2.2230608526042271E-2</v>
      </c>
      <c r="I39" s="38">
        <f t="shared" si="2"/>
        <v>2.066929103046038E-4</v>
      </c>
      <c r="J39" s="38">
        <f t="shared" si="3"/>
        <v>813323.76443230617</v>
      </c>
      <c r="K39" s="43">
        <f t="shared" si="4"/>
        <v>82.438447063079153</v>
      </c>
      <c r="L39" s="43">
        <f t="shared" si="5"/>
        <v>-9811.1874056934939</v>
      </c>
      <c r="N39" s="44">
        <f t="shared" si="9"/>
        <v>4.2900000000000001E-2</v>
      </c>
      <c r="O39" s="44"/>
      <c r="P39" s="44">
        <f t="shared" si="10"/>
        <v>0.13850000000000001</v>
      </c>
      <c r="Q39" s="44"/>
      <c r="R39" s="44">
        <f t="shared" si="11"/>
        <v>6000</v>
      </c>
      <c r="S39" s="44">
        <f t="shared" si="12"/>
        <v>1.4672705749535145E-2</v>
      </c>
      <c r="T39" s="44">
        <f t="shared" si="13"/>
        <v>4.0312798290214967E-2</v>
      </c>
      <c r="U39" s="44">
        <f t="shared" si="15"/>
        <v>60</v>
      </c>
      <c r="V39" s="44">
        <f t="shared" si="16"/>
        <v>5.645719207825068</v>
      </c>
      <c r="W39" s="44">
        <f t="shared" si="17"/>
        <v>10</v>
      </c>
      <c r="X39" s="44">
        <f t="shared" si="18"/>
        <v>269.54842200000002</v>
      </c>
      <c r="Y39" s="44">
        <f t="shared" si="19"/>
        <v>26.954842200000002</v>
      </c>
      <c r="Z39" s="44">
        <f t="shared" si="20"/>
        <v>1.4</v>
      </c>
      <c r="AA39" s="23">
        <f t="shared" si="7"/>
        <v>0.29106713566942211</v>
      </c>
      <c r="AB39" s="20">
        <f t="shared" si="14"/>
        <v>16.921868971120503</v>
      </c>
      <c r="AC39" s="20">
        <f t="shared" si="8"/>
        <v>0.83563579033343349</v>
      </c>
    </row>
    <row r="40" spans="2:29" s="20" customFormat="1" ht="15.75">
      <c r="B40" s="21"/>
      <c r="C40" s="21"/>
      <c r="D40" s="22"/>
      <c r="F40" s="23">
        <v>75</v>
      </c>
      <c r="G40" s="38">
        <f t="shared" si="0"/>
        <v>23.848861214037278</v>
      </c>
      <c r="H40" s="38">
        <f t="shared" si="1"/>
        <v>2.5452302273014003E-2</v>
      </c>
      <c r="I40" s="38">
        <f t="shared" si="2"/>
        <v>1.9758379353190976E-4</v>
      </c>
      <c r="J40" s="38">
        <f t="shared" si="3"/>
        <v>866298.23045519949</v>
      </c>
      <c r="K40" s="43">
        <f t="shared" si="4"/>
        <v>92.971018206414584</v>
      </c>
      <c r="L40" s="43">
        <f t="shared" si="5"/>
        <v>-8926.5786189981864</v>
      </c>
      <c r="N40" s="44">
        <f t="shared" si="9"/>
        <v>4.2900000000000001E-2</v>
      </c>
      <c r="O40" s="44"/>
      <c r="P40" s="44">
        <f t="shared" si="10"/>
        <v>0.13850000000000001</v>
      </c>
      <c r="Q40" s="44"/>
      <c r="R40" s="44">
        <f t="shared" si="11"/>
        <v>6000</v>
      </c>
      <c r="S40" s="44">
        <f t="shared" si="12"/>
        <v>1.1103382851571435E-2</v>
      </c>
      <c r="T40" s="44">
        <f t="shared" si="13"/>
        <v>4.1438205671233276E-2</v>
      </c>
      <c r="U40" s="44">
        <f t="shared" si="15"/>
        <v>60</v>
      </c>
      <c r="V40" s="44">
        <f t="shared" si="16"/>
        <v>5.645719207825068</v>
      </c>
      <c r="W40" s="44">
        <f t="shared" si="17"/>
        <v>10</v>
      </c>
      <c r="X40" s="44">
        <f t="shared" si="18"/>
        <v>269.54842200000002</v>
      </c>
      <c r="Y40" s="44">
        <f t="shared" si="19"/>
        <v>26.954842200000002</v>
      </c>
      <c r="Z40" s="44">
        <f t="shared" si="20"/>
        <v>1.4</v>
      </c>
      <c r="AA40" s="23">
        <f t="shared" si="7"/>
        <v>0.29919282073092618</v>
      </c>
      <c r="AB40" s="20">
        <f t="shared" si="14"/>
        <v>17.409143230687373</v>
      </c>
      <c r="AC40" s="20">
        <f t="shared" si="8"/>
        <v>0.88477094531227762</v>
      </c>
    </row>
    <row r="41" spans="2:29" s="20" customFormat="1" ht="15.75">
      <c r="B41" s="21"/>
      <c r="C41" s="21"/>
      <c r="D41" s="22"/>
      <c r="F41" s="23">
        <v>80</v>
      </c>
      <c r="G41" s="38">
        <f t="shared" si="0"/>
        <v>25.04607115910137</v>
      </c>
      <c r="H41" s="38">
        <f t="shared" si="1"/>
        <v>2.8849404281042108E-2</v>
      </c>
      <c r="I41" s="38">
        <f t="shared" si="2"/>
        <v>1.8797872200424886E-4</v>
      </c>
      <c r="J41" s="38">
        <f t="shared" si="3"/>
        <v>928896.02579831495</v>
      </c>
      <c r="K41" s="43">
        <f t="shared" si="4"/>
        <v>104.69338182697976</v>
      </c>
      <c r="L41" s="43">
        <f t="shared" si="5"/>
        <v>-7870.5693446072755</v>
      </c>
      <c r="N41" s="44">
        <f t="shared" si="9"/>
        <v>4.2900000000000001E-2</v>
      </c>
      <c r="O41" s="44"/>
      <c r="P41" s="44">
        <f t="shared" si="10"/>
        <v>0.13850000000000001</v>
      </c>
      <c r="Q41" s="44"/>
      <c r="R41" s="44">
        <f t="shared" si="11"/>
        <v>6000</v>
      </c>
      <c r="S41" s="44">
        <f t="shared" si="12"/>
        <v>7.4495566483647468E-3</v>
      </c>
      <c r="T41" s="44">
        <f t="shared" si="13"/>
        <v>4.2248243818445337E-2</v>
      </c>
      <c r="U41" s="44">
        <f t="shared" si="15"/>
        <v>60</v>
      </c>
      <c r="V41" s="44">
        <f t="shared" si="16"/>
        <v>5.645719207825068</v>
      </c>
      <c r="W41" s="44">
        <f t="shared" si="17"/>
        <v>10</v>
      </c>
      <c r="X41" s="44">
        <f t="shared" si="18"/>
        <v>269.54842200000002</v>
      </c>
      <c r="Y41" s="44">
        <f t="shared" si="19"/>
        <v>26.954842200000002</v>
      </c>
      <c r="Z41" s="44">
        <f t="shared" si="20"/>
        <v>1.4</v>
      </c>
      <c r="AA41" s="23">
        <f t="shared" si="7"/>
        <v>0.30504147161332373</v>
      </c>
      <c r="AB41" s="20">
        <f t="shared" si="14"/>
        <v>17.760673956519753</v>
      </c>
      <c r="AC41" s="20">
        <f t="shared" si="8"/>
        <v>0.92918633962922526</v>
      </c>
    </row>
    <row r="42" spans="2:29" s="20" customFormat="1" ht="15.75">
      <c r="B42" s="21"/>
      <c r="C42" s="21"/>
      <c r="D42" s="22"/>
      <c r="F42" s="23">
        <v>85</v>
      </c>
      <c r="G42" s="38">
        <f t="shared" si="0"/>
        <v>26.090157488820573</v>
      </c>
      <c r="H42" s="38">
        <f t="shared" si="1"/>
        <v>3.2402455822284577E-2</v>
      </c>
      <c r="I42" s="38">
        <f t="shared" si="2"/>
        <v>1.7793271393194213E-4</v>
      </c>
      <c r="J42" s="38">
        <f t="shared" si="3"/>
        <v>1003139.0813774141</v>
      </c>
      <c r="K42" s="43">
        <f t="shared" si="4"/>
        <v>117.77425477347384</v>
      </c>
      <c r="L42" s="43">
        <f t="shared" si="5"/>
        <v>-6642.3952496766606</v>
      </c>
      <c r="N42" s="44">
        <f t="shared" si="9"/>
        <v>4.2900000000000001E-2</v>
      </c>
      <c r="O42" s="44"/>
      <c r="P42" s="44">
        <f t="shared" si="10"/>
        <v>0.13850000000000001</v>
      </c>
      <c r="Q42" s="44"/>
      <c r="R42" s="44">
        <f t="shared" si="11"/>
        <v>6000</v>
      </c>
      <c r="S42" s="44">
        <f t="shared" si="12"/>
        <v>3.7390349166153847E-3</v>
      </c>
      <c r="T42" s="44">
        <f t="shared" si="13"/>
        <v>4.273674786284435E-2</v>
      </c>
      <c r="U42" s="44">
        <f t="shared" si="15"/>
        <v>60</v>
      </c>
      <c r="V42" s="44">
        <f t="shared" si="16"/>
        <v>5.645719207825068</v>
      </c>
      <c r="W42" s="44">
        <f t="shared" si="17"/>
        <v>10</v>
      </c>
      <c r="X42" s="44">
        <f t="shared" si="18"/>
        <v>269.54842200000002</v>
      </c>
      <c r="Y42" s="44">
        <f t="shared" si="19"/>
        <v>26.954842200000002</v>
      </c>
      <c r="Z42" s="44">
        <f t="shared" si="20"/>
        <v>1.4</v>
      </c>
      <c r="AA42" s="23">
        <f t="shared" si="7"/>
        <v>0.30856857662703502</v>
      </c>
      <c r="AB42" s="20">
        <f t="shared" si="14"/>
        <v>17.973002614369715</v>
      </c>
      <c r="AC42" s="20">
        <f t="shared" si="8"/>
        <v>0.96792098782238722</v>
      </c>
    </row>
    <row r="43" spans="2:29" s="20" customFormat="1" ht="15.75">
      <c r="B43" s="21"/>
      <c r="C43" s="21"/>
      <c r="D43" s="22"/>
      <c r="F43" s="23">
        <v>90</v>
      </c>
      <c r="G43" s="38">
        <f t="shared" si="0"/>
        <v>26.954830549322654</v>
      </c>
      <c r="H43" s="38">
        <f t="shared" si="1"/>
        <v>3.6088363224425192E-2</v>
      </c>
      <c r="I43" s="38">
        <f t="shared" si="2"/>
        <v>1.675110650800003E-4</v>
      </c>
      <c r="J43" s="38">
        <f t="shared" si="3"/>
        <v>1091587.0493581221</v>
      </c>
      <c r="K43" s="43">
        <f t="shared" si="4"/>
        <v>132.40594775377477</v>
      </c>
      <c r="L43" s="43">
        <f t="shared" si="5"/>
        <v>-5246.0133910084651</v>
      </c>
      <c r="N43" s="44">
        <f t="shared" si="9"/>
        <v>4.2900000000000001E-2</v>
      </c>
      <c r="O43" s="44"/>
      <c r="P43" s="44">
        <f t="shared" si="10"/>
        <v>0.13850000000000001</v>
      </c>
      <c r="Q43" s="44"/>
      <c r="R43" s="44">
        <f t="shared" si="11"/>
        <v>6000</v>
      </c>
      <c r="S43" s="44">
        <f t="shared" si="12"/>
        <v>5.6919501067467239E-8</v>
      </c>
      <c r="T43" s="44">
        <f t="shared" si="13"/>
        <v>4.2899999999962239E-2</v>
      </c>
      <c r="U43" s="44">
        <f t="shared" si="15"/>
        <v>60</v>
      </c>
      <c r="V43" s="44">
        <f t="shared" si="16"/>
        <v>5.645719207825068</v>
      </c>
      <c r="W43" s="44">
        <f t="shared" si="17"/>
        <v>10</v>
      </c>
      <c r="X43" s="44">
        <f t="shared" si="18"/>
        <v>269.54842200000002</v>
      </c>
      <c r="Y43" s="44">
        <f t="shared" si="19"/>
        <v>26.954842200000002</v>
      </c>
      <c r="Z43" s="44">
        <f t="shared" si="20"/>
        <v>1.4</v>
      </c>
      <c r="AA43" s="23">
        <f t="shared" si="7"/>
        <v>0.30974729241849991</v>
      </c>
      <c r="AB43" s="20">
        <f t="shared" si="14"/>
        <v>18.04401706466717</v>
      </c>
      <c r="AC43" s="20">
        <f t="shared" si="8"/>
        <v>0.9999995677705229</v>
      </c>
    </row>
    <row r="44" spans="2:29" s="20" customFormat="1" ht="15.75">
      <c r="B44" s="21"/>
      <c r="C44" s="21"/>
      <c r="D44" s="22"/>
      <c r="F44" s="23">
        <v>95</v>
      </c>
      <c r="G44" s="38">
        <f t="shared" si="0"/>
        <v>27.614361713098539</v>
      </c>
      <c r="H44" s="38">
        <f t="shared" si="1"/>
        <v>3.9880409031114152E-2</v>
      </c>
      <c r="I44" s="38">
        <f t="shared" si="2"/>
        <v>1.5678931721274791E-4</v>
      </c>
      <c r="J44" s="38">
        <f t="shared" si="3"/>
        <v>1197501.9192750913</v>
      </c>
      <c r="K44" s="43">
        <f t="shared" si="4"/>
        <v>148.80713017946445</v>
      </c>
      <c r="L44" s="43">
        <f t="shared" si="5"/>
        <v>-3690.2358739013703</v>
      </c>
      <c r="N44" s="44">
        <f t="shared" si="9"/>
        <v>4.2900000000000001E-2</v>
      </c>
      <c r="O44" s="44"/>
      <c r="P44" s="44">
        <f t="shared" si="10"/>
        <v>0.13850000000000001</v>
      </c>
      <c r="Q44" s="44"/>
      <c r="R44" s="44">
        <f t="shared" si="11"/>
        <v>6000</v>
      </c>
      <c r="S44" s="44">
        <f t="shared" si="12"/>
        <v>-3.7389215108042904E-3</v>
      </c>
      <c r="T44" s="44">
        <f t="shared" si="13"/>
        <v>4.2736757784558772E-2</v>
      </c>
      <c r="U44" s="44">
        <f t="shared" si="15"/>
        <v>60</v>
      </c>
      <c r="V44" s="44">
        <f t="shared" si="16"/>
        <v>5.645719207825068</v>
      </c>
      <c r="W44" s="44">
        <f t="shared" si="17"/>
        <v>10</v>
      </c>
      <c r="X44" s="44">
        <f t="shared" si="18"/>
        <v>269.54842200000002</v>
      </c>
      <c r="Y44" s="44">
        <f t="shared" si="19"/>
        <v>26.954842200000002</v>
      </c>
      <c r="Z44" s="44">
        <f t="shared" si="20"/>
        <v>1.4</v>
      </c>
      <c r="AA44" s="23">
        <f t="shared" si="7"/>
        <v>0.30856864826396224</v>
      </c>
      <c r="AB44" s="20">
        <f t="shared" si="14"/>
        <v>17.973006929432838</v>
      </c>
      <c r="AC44" s="20">
        <f t="shared" si="8"/>
        <v>1.0244675709175006</v>
      </c>
    </row>
    <row r="45" spans="2:29" s="20" customFormat="1" ht="15.75">
      <c r="B45" s="21"/>
      <c r="C45" s="21"/>
      <c r="D45" s="22"/>
      <c r="F45" s="23">
        <v>100</v>
      </c>
      <c r="G45" s="38">
        <f t="shared" si="0"/>
        <v>28.044583591327012</v>
      </c>
      <c r="H45" s="38">
        <f t="shared" si="1"/>
        <v>4.3748399136419931E-2</v>
      </c>
      <c r="I45" s="38">
        <f t="shared" si="2"/>
        <v>1.458528420813131E-4</v>
      </c>
      <c r="J45" s="38">
        <f t="shared" si="3"/>
        <v>1325068.7745406227</v>
      </c>
      <c r="K45" s="43">
        <f t="shared" si="4"/>
        <v>167.2245090533778</v>
      </c>
      <c r="L45" s="43">
        <f t="shared" si="5"/>
        <v>-1988.717940232651</v>
      </c>
      <c r="N45" s="44">
        <f t="shared" si="9"/>
        <v>4.2900000000000001E-2</v>
      </c>
      <c r="O45" s="44"/>
      <c r="P45" s="44">
        <f t="shared" si="10"/>
        <v>0.13850000000000001</v>
      </c>
      <c r="Q45" s="44"/>
      <c r="R45" s="44">
        <f t="shared" si="11"/>
        <v>6000</v>
      </c>
      <c r="S45" s="44">
        <f t="shared" si="12"/>
        <v>-7.4494445388299455E-3</v>
      </c>
      <c r="T45" s="44">
        <f t="shared" si="13"/>
        <v>4.2248263586364077E-2</v>
      </c>
      <c r="U45" s="44">
        <f t="shared" si="15"/>
        <v>60</v>
      </c>
      <c r="V45" s="44">
        <f t="shared" si="16"/>
        <v>5.645719207825068</v>
      </c>
      <c r="W45" s="44">
        <f t="shared" si="17"/>
        <v>10</v>
      </c>
      <c r="X45" s="44">
        <f t="shared" si="18"/>
        <v>269.54842200000002</v>
      </c>
      <c r="Y45" s="44">
        <f t="shared" si="19"/>
        <v>26.954842200000002</v>
      </c>
      <c r="Z45" s="44">
        <f t="shared" si="20"/>
        <v>1.4</v>
      </c>
      <c r="AA45" s="23">
        <f t="shared" si="7"/>
        <v>0.30504161434197885</v>
      </c>
      <c r="AB45" s="20">
        <f t="shared" si="14"/>
        <v>17.760682543541886</v>
      </c>
      <c r="AC45" s="20">
        <f t="shared" si="8"/>
        <v>1.0404284092350209</v>
      </c>
    </row>
    <row r="46" spans="2:29" s="20" customFormat="1" ht="15.75">
      <c r="B46" s="21"/>
      <c r="C46" s="21"/>
      <c r="D46" s="22"/>
      <c r="F46" s="23">
        <v>105</v>
      </c>
      <c r="G46" s="38">
        <f t="shared" si="0"/>
        <v>28.223878365136759</v>
      </c>
      <c r="H46" s="38">
        <f t="shared" si="1"/>
        <v>4.7658948777602191E-2</v>
      </c>
      <c r="I46" s="38">
        <f t="shared" si="2"/>
        <v>1.3479603279879551E-4</v>
      </c>
      <c r="J46" s="38">
        <f t="shared" si="3"/>
        <v>1479691.9792160182</v>
      </c>
      <c r="K46" s="43">
        <f t="shared" si="4"/>
        <v>187.93190897667614</v>
      </c>
      <c r="L46" s="43">
        <f t="shared" si="5"/>
        <v>-159.79890062275956</v>
      </c>
      <c r="N46" s="44">
        <f t="shared" si="9"/>
        <v>4.2900000000000001E-2</v>
      </c>
      <c r="O46" s="44"/>
      <c r="P46" s="44">
        <f t="shared" si="10"/>
        <v>0.13850000000000001</v>
      </c>
      <c r="Q46" s="44"/>
      <c r="R46" s="44">
        <f t="shared" si="11"/>
        <v>6000</v>
      </c>
      <c r="S46" s="44">
        <f t="shared" si="12"/>
        <v>-1.110327289153272E-2</v>
      </c>
      <c r="T46" s="44">
        <f t="shared" si="13"/>
        <v>4.1438235134910781E-2</v>
      </c>
      <c r="U46" s="44">
        <f t="shared" si="15"/>
        <v>60</v>
      </c>
      <c r="V46" s="44">
        <f t="shared" si="16"/>
        <v>5.645719207825068</v>
      </c>
      <c r="W46" s="44">
        <f t="shared" si="17"/>
        <v>10</v>
      </c>
      <c r="X46" s="44">
        <f t="shared" si="18"/>
        <v>269.54842200000002</v>
      </c>
      <c r="Y46" s="44">
        <f t="shared" si="19"/>
        <v>26.954842200000002</v>
      </c>
      <c r="Z46" s="44">
        <f t="shared" si="20"/>
        <v>1.4</v>
      </c>
      <c r="AA46" s="23">
        <f t="shared" si="7"/>
        <v>0.29919303346505977</v>
      </c>
      <c r="AB46" s="20">
        <f t="shared" si="14"/>
        <v>17.409156004605144</v>
      </c>
      <c r="AC46" s="20">
        <f t="shared" si="8"/>
        <v>1.047080081408778</v>
      </c>
    </row>
    <row r="47" spans="2:29" s="20" customFormat="1" ht="15.75">
      <c r="B47" s="21"/>
      <c r="C47" s="21"/>
      <c r="D47" s="22"/>
      <c r="F47" s="23">
        <v>110</v>
      </c>
      <c r="G47" s="38">
        <f t="shared" si="0"/>
        <v>28.134089701477119</v>
      </c>
      <c r="H47" s="38">
        <f t="shared" si="1"/>
        <v>5.1575901205782239E-2</v>
      </c>
      <c r="I47" s="38">
        <f t="shared" si="2"/>
        <v>1.2372112007783396E-4</v>
      </c>
      <c r="J47" s="38">
        <f t="shared" si="3"/>
        <v>1668391.2141518013</v>
      </c>
      <c r="K47" s="43">
        <f t="shared" si="4"/>
        <v>211.22400634246392</v>
      </c>
      <c r="L47" s="43">
        <f t="shared" si="5"/>
        <v>1773.8012032163315</v>
      </c>
      <c r="N47" s="44">
        <f t="shared" si="9"/>
        <v>4.2900000000000001E-2</v>
      </c>
      <c r="O47" s="44"/>
      <c r="P47" s="44">
        <f t="shared" si="10"/>
        <v>0.13850000000000001</v>
      </c>
      <c r="Q47" s="44"/>
      <c r="R47" s="44">
        <f t="shared" si="11"/>
        <v>6000</v>
      </c>
      <c r="S47" s="44">
        <f t="shared" si="12"/>
        <v>-1.467259877585341E-2</v>
      </c>
      <c r="T47" s="44">
        <f t="shared" si="13"/>
        <v>4.0312837225415246E-2</v>
      </c>
      <c r="U47" s="44">
        <f t="shared" si="15"/>
        <v>60</v>
      </c>
      <c r="V47" s="44">
        <f t="shared" si="16"/>
        <v>5.645719207825068</v>
      </c>
      <c r="W47" s="44">
        <f t="shared" si="17"/>
        <v>10</v>
      </c>
      <c r="X47" s="44">
        <f t="shared" si="18"/>
        <v>269.54842200000002</v>
      </c>
      <c r="Y47" s="44">
        <f t="shared" si="19"/>
        <v>26.954842200000002</v>
      </c>
      <c r="Z47" s="44">
        <f t="shared" si="20"/>
        <v>1.4</v>
      </c>
      <c r="AA47" s="23">
        <f t="shared" si="7"/>
        <v>0.29106741679000175</v>
      </c>
      <c r="AB47" s="20">
        <f t="shared" si="14"/>
        <v>16.921885807111718</v>
      </c>
      <c r="AC47" s="20">
        <f t="shared" si="8"/>
        <v>1.0437490040834712</v>
      </c>
    </row>
    <row r="48" spans="2:29" s="20" customFormat="1" ht="15.75">
      <c r="B48" s="21"/>
      <c r="C48" s="21"/>
      <c r="D48" s="22"/>
      <c r="F48" s="23">
        <v>115</v>
      </c>
      <c r="G48" s="38">
        <f t="shared" si="0"/>
        <v>27.761301740088975</v>
      </c>
      <c r="H48" s="38">
        <f t="shared" si="1"/>
        <v>5.5460864362299973E-2</v>
      </c>
      <c r="I48" s="38">
        <f t="shared" si="2"/>
        <v>1.1273665481523787E-4</v>
      </c>
      <c r="J48" s="38">
        <f t="shared" si="3"/>
        <v>1900325.8359777143</v>
      </c>
      <c r="K48" s="43">
        <f t="shared" si="4"/>
        <v>237.39983521678869</v>
      </c>
      <c r="L48" s="43">
        <f t="shared" si="5"/>
        <v>3785.4219214723785</v>
      </c>
      <c r="N48" s="44">
        <f t="shared" si="9"/>
        <v>4.2900000000000001E-2</v>
      </c>
      <c r="O48" s="44"/>
      <c r="P48" s="44">
        <f t="shared" si="10"/>
        <v>0.13850000000000001</v>
      </c>
      <c r="Q48" s="44"/>
      <c r="R48" s="44">
        <f t="shared" si="11"/>
        <v>6000</v>
      </c>
      <c r="S48" s="44">
        <f t="shared" si="12"/>
        <v>-1.8130257512455387E-2</v>
      </c>
      <c r="T48" s="44">
        <f t="shared" si="13"/>
        <v>3.8880634801042729E-2</v>
      </c>
      <c r="U48" s="44">
        <f t="shared" si="15"/>
        <v>60</v>
      </c>
      <c r="V48" s="44">
        <f t="shared" si="16"/>
        <v>5.645719207825068</v>
      </c>
      <c r="W48" s="44">
        <f t="shared" si="17"/>
        <v>10</v>
      </c>
      <c r="X48" s="44">
        <f t="shared" si="18"/>
        <v>269.54842200000002</v>
      </c>
      <c r="Y48" s="44">
        <f t="shared" si="19"/>
        <v>26.954842200000002</v>
      </c>
      <c r="Z48" s="44">
        <f t="shared" si="20"/>
        <v>1.4</v>
      </c>
      <c r="AA48" s="23">
        <f t="shared" si="7"/>
        <v>0.28072660506168035</v>
      </c>
      <c r="AB48" s="20">
        <f t="shared" si="14"/>
        <v>16.303589316453543</v>
      </c>
      <c r="AC48" s="20">
        <f t="shared" si="8"/>
        <v>1.0299189115671756</v>
      </c>
    </row>
    <row r="49" spans="2:29" s="20" customFormat="1" ht="15.75">
      <c r="B49" s="21"/>
      <c r="C49" s="21"/>
      <c r="D49" s="22"/>
      <c r="F49" s="23">
        <v>120</v>
      </c>
      <c r="G49" s="38">
        <f t="shared" si="0"/>
        <v>27.096443007700806</v>
      </c>
      <c r="H49" s="38">
        <f t="shared" si="1"/>
        <v>5.9273843977864234E-2</v>
      </c>
      <c r="I49" s="38">
        <f t="shared" si="2"/>
        <v>1.0195571804782341E-4</v>
      </c>
      <c r="J49" s="38">
        <f t="shared" si="3"/>
        <v>2187474.76616146</v>
      </c>
      <c r="K49" s="43">
        <f t="shared" si="4"/>
        <v>266.72753399434941</v>
      </c>
      <c r="L49" s="43">
        <f t="shared" si="5"/>
        <v>5845.0282283404786</v>
      </c>
      <c r="N49" s="44">
        <f t="shared" si="9"/>
        <v>4.2900000000000001E-2</v>
      </c>
      <c r="O49" s="44"/>
      <c r="P49" s="44">
        <f t="shared" si="10"/>
        <v>0.13850000000000001</v>
      </c>
      <c r="Q49" s="44"/>
      <c r="R49" s="44">
        <f t="shared" si="11"/>
        <v>6000</v>
      </c>
      <c r="S49" s="44">
        <f t="shared" si="12"/>
        <v>-2.1449934274987901E-2</v>
      </c>
      <c r="T49" s="44">
        <f t="shared" si="13"/>
        <v>3.7152527768628332E-2</v>
      </c>
      <c r="U49" s="44">
        <f t="shared" si="15"/>
        <v>60</v>
      </c>
      <c r="V49" s="44">
        <f t="shared" si="16"/>
        <v>5.645719207825068</v>
      </c>
      <c r="W49" s="44">
        <f t="shared" si="17"/>
        <v>10</v>
      </c>
      <c r="X49" s="44">
        <f t="shared" si="18"/>
        <v>269.54842200000002</v>
      </c>
      <c r="Y49" s="44">
        <f t="shared" si="19"/>
        <v>26.954842200000002</v>
      </c>
      <c r="Z49" s="44">
        <f t="shared" si="20"/>
        <v>1.4</v>
      </c>
      <c r="AA49" s="23">
        <f t="shared" si="7"/>
        <v>0.26824929796843561</v>
      </c>
      <c r="AB49" s="20">
        <f t="shared" si="14"/>
        <v>15.560129545905847</v>
      </c>
      <c r="AC49" s="20">
        <f t="shared" si="8"/>
        <v>1.005253260495838</v>
      </c>
    </row>
    <row r="50" spans="2:29" s="20" customFormat="1" ht="15.75">
      <c r="B50" s="21"/>
      <c r="C50" s="21"/>
      <c r="D50" s="22"/>
      <c r="F50" s="23">
        <v>125</v>
      </c>
      <c r="G50" s="38">
        <f t="shared" si="0"/>
        <v>26.135691120674306</v>
      </c>
      <c r="H50" s="38">
        <f t="shared" si="1"/>
        <v>6.2973946884586712E-2</v>
      </c>
      <c r="I50" s="38">
        <f t="shared" si="2"/>
        <v>9.1493932386166159E-5</v>
      </c>
      <c r="J50" s="38">
        <f t="shared" si="3"/>
        <v>2545482.1921829293</v>
      </c>
      <c r="K50" s="43">
        <f t="shared" si="4"/>
        <v>299.37571347631467</v>
      </c>
      <c r="L50" s="43">
        <f t="shared" si="5"/>
        <v>7919.8865294941234</v>
      </c>
      <c r="N50" s="44">
        <f t="shared" si="9"/>
        <v>4.2900000000000001E-2</v>
      </c>
      <c r="O50" s="44"/>
      <c r="P50" s="44">
        <f t="shared" si="10"/>
        <v>0.13850000000000001</v>
      </c>
      <c r="Q50" s="44"/>
      <c r="R50" s="44">
        <f t="shared" si="11"/>
        <v>6000</v>
      </c>
      <c r="S50" s="44">
        <f t="shared" si="12"/>
        <v>-2.4606364361465783E-2</v>
      </c>
      <c r="T50" s="44">
        <f t="shared" si="13"/>
        <v>3.5141668043944453E-2</v>
      </c>
      <c r="U50" s="44">
        <f t="shared" si="15"/>
        <v>60</v>
      </c>
      <c r="V50" s="44">
        <f t="shared" si="16"/>
        <v>5.645719207825068</v>
      </c>
      <c r="W50" s="44">
        <f t="shared" si="17"/>
        <v>10</v>
      </c>
      <c r="X50" s="44">
        <f t="shared" si="18"/>
        <v>269.54842200000002</v>
      </c>
      <c r="Y50" s="44">
        <f t="shared" si="19"/>
        <v>26.954842200000002</v>
      </c>
      <c r="Z50" s="44">
        <f t="shared" si="20"/>
        <v>1.4</v>
      </c>
      <c r="AA50" s="23">
        <f t="shared" si="7"/>
        <v>0.25373045519093468</v>
      </c>
      <c r="AB50" s="20">
        <f t="shared" si="14"/>
        <v>14.698384096277664</v>
      </c>
      <c r="AC50" s="20">
        <f t="shared" si="8"/>
        <v>0.96961024393139639</v>
      </c>
    </row>
    <row r="51" spans="2:29" s="20" customFormat="1" ht="15.75">
      <c r="B51" s="21"/>
      <c r="C51" s="21"/>
      <c r="D51" s="22"/>
      <c r="F51" s="23">
        <v>130</v>
      </c>
      <c r="G51" s="38">
        <f t="shared" si="0"/>
        <v>24.88067266115598</v>
      </c>
      <c r="H51" s="38">
        <f t="shared" si="1"/>
        <v>6.6520126276231162E-2</v>
      </c>
      <c r="I51" s="38">
        <f t="shared" si="2"/>
        <v>8.1467354842669514E-5</v>
      </c>
      <c r="J51" s="38">
        <f t="shared" si="3"/>
        <v>2994623.3933773125</v>
      </c>
      <c r="K51" s="43">
        <f t="shared" si="4"/>
        <v>335.28709977327463</v>
      </c>
      <c r="L51" s="43">
        <f t="shared" si="5"/>
        <v>9975.3321053997679</v>
      </c>
      <c r="N51" s="44">
        <f t="shared" si="9"/>
        <v>4.2900000000000001E-2</v>
      </c>
      <c r="O51" s="44"/>
      <c r="P51" s="44">
        <f t="shared" si="10"/>
        <v>0.13850000000000001</v>
      </c>
      <c r="Q51" s="44"/>
      <c r="R51" s="44">
        <f t="shared" si="11"/>
        <v>6000</v>
      </c>
      <c r="S51" s="44">
        <f t="shared" si="12"/>
        <v>-2.7575525473582177E-2</v>
      </c>
      <c r="T51" s="44">
        <f t="shared" si="13"/>
        <v>3.286335945784942E-2</v>
      </c>
      <c r="U51" s="44">
        <f t="shared" si="15"/>
        <v>60</v>
      </c>
      <c r="V51" s="44">
        <f t="shared" si="16"/>
        <v>5.645719207825068</v>
      </c>
      <c r="W51" s="44">
        <f t="shared" si="17"/>
        <v>10</v>
      </c>
      <c r="X51" s="44">
        <f t="shared" si="18"/>
        <v>269.54842200000002</v>
      </c>
      <c r="Y51" s="44">
        <f t="shared" si="19"/>
        <v>26.954842200000002</v>
      </c>
      <c r="Z51" s="44">
        <f t="shared" si="20"/>
        <v>1.4</v>
      </c>
      <c r="AA51" s="23">
        <f t="shared" si="7"/>
        <v>0.23728057370288388</v>
      </c>
      <c r="AB51" s="20">
        <f t="shared" si="14"/>
        <v>13.726104607548033</v>
      </c>
      <c r="AC51" s="20">
        <f t="shared" si="8"/>
        <v>0.92305020658425441</v>
      </c>
    </row>
    <row r="52" spans="2:29" s="20" customFormat="1" ht="15.75">
      <c r="B52" s="21"/>
      <c r="C52" s="21"/>
      <c r="D52" s="22"/>
      <c r="F52" s="23">
        <v>135</v>
      </c>
      <c r="G52" s="38">
        <f t="shared" si="0"/>
        <v>23.338468882580887</v>
      </c>
      <c r="H52" s="38">
        <f t="shared" si="1"/>
        <v>6.9871941041329794E-2</v>
      </c>
      <c r="I52" s="38">
        <f t="shared" si="2"/>
        <v>7.1990329869571891E-5</v>
      </c>
      <c r="J52" s="38">
        <f t="shared" si="3"/>
        <v>3560700.4999653087</v>
      </c>
      <c r="K52" s="43">
        <f t="shared" si="4"/>
        <v>373.95584018383749</v>
      </c>
      <c r="L52" s="43">
        <f t="shared" si="5"/>
        <v>11975.606400873243</v>
      </c>
      <c r="N52" s="44">
        <f t="shared" si="9"/>
        <v>4.2900000000000001E-2</v>
      </c>
      <c r="O52" s="44"/>
      <c r="P52" s="44">
        <f t="shared" si="10"/>
        <v>0.13850000000000001</v>
      </c>
      <c r="Q52" s="44"/>
      <c r="R52" s="44">
        <f t="shared" si="11"/>
        <v>6000</v>
      </c>
      <c r="S52" s="44">
        <f t="shared" si="12"/>
        <v>-3.0334820540595026E-2</v>
      </c>
      <c r="T52" s="44">
        <f t="shared" si="13"/>
        <v>3.0334941285090598E-2</v>
      </c>
      <c r="U52" s="44">
        <f t="shared" si="15"/>
        <v>60</v>
      </c>
      <c r="V52" s="44">
        <f t="shared" si="16"/>
        <v>5.645719207825068</v>
      </c>
      <c r="W52" s="44">
        <f t="shared" si="17"/>
        <v>10</v>
      </c>
      <c r="X52" s="44">
        <f t="shared" si="18"/>
        <v>269.54842200000002</v>
      </c>
      <c r="Y52" s="44">
        <f t="shared" si="19"/>
        <v>26.954842200000002</v>
      </c>
      <c r="Z52" s="44">
        <f t="shared" si="20"/>
        <v>1.4</v>
      </c>
      <c r="AA52" s="23">
        <f t="shared" si="7"/>
        <v>0.21902484682375881</v>
      </c>
      <c r="AB52" s="20">
        <f t="shared" si="14"/>
        <v>12.651774709719312</v>
      </c>
      <c r="AC52" s="20">
        <f t="shared" si="8"/>
        <v>0.86583585648224959</v>
      </c>
    </row>
    <row r="53" spans="2:29" s="20" customFormat="1" ht="15.75">
      <c r="B53" s="21"/>
      <c r="C53" s="21"/>
      <c r="D53" s="22"/>
      <c r="F53" s="23">
        <v>140</v>
      </c>
      <c r="G53" s="38">
        <f t="shared" si="0"/>
        <v>21.521450028688783</v>
      </c>
      <c r="H53" s="38">
        <f t="shared" si="1"/>
        <v>7.2990303670928069E-2</v>
      </c>
      <c r="I53" s="38">
        <f t="shared" si="2"/>
        <v>6.3173374701404209E-5</v>
      </c>
      <c r="J53" s="38">
        <f t="shared" si="3"/>
        <v>4275348.9398644343</v>
      </c>
      <c r="K53" s="43">
        <f t="shared" si="4"/>
        <v>414.0526885402499</v>
      </c>
      <c r="L53" s="43">
        <f t="shared" si="5"/>
        <v>13884.740364026466</v>
      </c>
      <c r="N53" s="44">
        <f t="shared" si="9"/>
        <v>4.2900000000000001E-2</v>
      </c>
      <c r="O53" s="44"/>
      <c r="P53" s="44">
        <f t="shared" si="10"/>
        <v>0.13850000000000001</v>
      </c>
      <c r="Q53" s="44"/>
      <c r="R53" s="44">
        <f t="shared" si="11"/>
        <v>6000</v>
      </c>
      <c r="S53" s="44">
        <f t="shared" si="12"/>
        <v>-3.2863249696389665E-2</v>
      </c>
      <c r="T53" s="44">
        <f t="shared" si="13"/>
        <v>2.7575656282176581E-2</v>
      </c>
      <c r="U53" s="44">
        <f t="shared" si="15"/>
        <v>60</v>
      </c>
      <c r="V53" s="44">
        <f t="shared" si="16"/>
        <v>5.645719207825068</v>
      </c>
      <c r="W53" s="44">
        <f t="shared" si="17"/>
        <v>10</v>
      </c>
      <c r="X53" s="44">
        <f t="shared" si="18"/>
        <v>269.54842200000002</v>
      </c>
      <c r="Y53" s="44">
        <f t="shared" si="19"/>
        <v>26.954842200000002</v>
      </c>
      <c r="Z53" s="44">
        <f t="shared" si="20"/>
        <v>1.4</v>
      </c>
      <c r="AA53" s="23">
        <f t="shared" si="7"/>
        <v>0.19910221142365761</v>
      </c>
      <c r="AB53" s="20">
        <f t="shared" si="14"/>
        <v>11.484473418788177</v>
      </c>
      <c r="AC53" s="20">
        <f t="shared" si="8"/>
        <v>0.79842611835764266</v>
      </c>
    </row>
    <row r="54" spans="2:29" s="20" customFormat="1" ht="15.75">
      <c r="B54" s="21"/>
      <c r="C54" s="21"/>
      <c r="D54" s="22"/>
      <c r="F54" s="23">
        <v>145</v>
      </c>
      <c r="G54" s="38">
        <f t="shared" si="0"/>
        <v>19.446968238442743</v>
      </c>
      <c r="H54" s="38">
        <f t="shared" si="1"/>
        <v>7.5838194964270023E-2</v>
      </c>
      <c r="I54" s="38">
        <f t="shared" si="2"/>
        <v>5.5121158573979105E-5</v>
      </c>
      <c r="J54" s="38">
        <f t="shared" si="3"/>
        <v>5174562.0885071876</v>
      </c>
      <c r="K54" s="43">
        <f t="shared" si="4"/>
        <v>452.83295062372162</v>
      </c>
      <c r="L54" s="43">
        <f t="shared" si="5"/>
        <v>15667.458541047012</v>
      </c>
      <c r="N54" s="44">
        <f t="shared" si="9"/>
        <v>4.2900000000000001E-2</v>
      </c>
      <c r="O54" s="44"/>
      <c r="P54" s="44">
        <f t="shared" si="10"/>
        <v>0.13850000000000001</v>
      </c>
      <c r="Q54" s="44"/>
      <c r="R54" s="44">
        <f t="shared" si="11"/>
        <v>6000</v>
      </c>
      <c r="S54" s="44">
        <f t="shared" si="12"/>
        <v>-3.5141570100870087E-2</v>
      </c>
      <c r="T54" s="44">
        <f t="shared" si="13"/>
        <v>2.460650423862832E-2</v>
      </c>
      <c r="U54" s="44">
        <f t="shared" si="15"/>
        <v>60</v>
      </c>
      <c r="V54" s="44">
        <f t="shared" si="16"/>
        <v>5.645719207825068</v>
      </c>
      <c r="W54" s="44">
        <f t="shared" si="17"/>
        <v>10</v>
      </c>
      <c r="X54" s="44">
        <f t="shared" si="18"/>
        <v>269.54842200000002</v>
      </c>
      <c r="Y54" s="44">
        <f t="shared" si="19"/>
        <v>26.954842200000002</v>
      </c>
      <c r="Z54" s="44">
        <f t="shared" si="20"/>
        <v>1.4</v>
      </c>
      <c r="AA54" s="23">
        <f t="shared" si="7"/>
        <v>0.1776642905316124</v>
      </c>
      <c r="AB54" s="20">
        <f t="shared" si="14"/>
        <v>10.233749439213463</v>
      </c>
      <c r="AC54" s="20">
        <f t="shared" si="8"/>
        <v>0.72146474070038324</v>
      </c>
    </row>
    <row r="55" spans="2:29" s="20" customFormat="1" ht="15.75">
      <c r="B55" s="21"/>
      <c r="C55" s="21"/>
      <c r="D55" s="22"/>
      <c r="F55" s="23">
        <v>150</v>
      </c>
      <c r="G55" s="38">
        <f t="shared" si="0"/>
        <v>17.136941450417154</v>
      </c>
      <c r="H55" s="38">
        <f t="shared" si="1"/>
        <v>7.8381328139004114E-2</v>
      </c>
      <c r="I55" s="38">
        <f t="shared" si="2"/>
        <v>4.7930624998607512E-5</v>
      </c>
      <c r="J55" s="38">
        <f t="shared" si="3"/>
        <v>6293046.569795154</v>
      </c>
      <c r="K55" s="43">
        <f t="shared" si="4"/>
        <v>485.29606775097636</v>
      </c>
      <c r="L55" s="43">
        <f t="shared" si="5"/>
        <v>17290.077893311041</v>
      </c>
      <c r="N55" s="44">
        <f t="shared" si="9"/>
        <v>4.2900000000000001E-2</v>
      </c>
      <c r="O55" s="44"/>
      <c r="P55" s="44">
        <f t="shared" si="10"/>
        <v>0.13850000000000001</v>
      </c>
      <c r="Q55" s="44"/>
      <c r="R55" s="44">
        <f t="shared" si="11"/>
        <v>6000</v>
      </c>
      <c r="S55" s="44">
        <f t="shared" si="12"/>
        <v>-3.715244238934403E-2</v>
      </c>
      <c r="T55" s="44">
        <f t="shared" si="13"/>
        <v>2.1450082156170707E-2</v>
      </c>
      <c r="U55" s="44">
        <f t="shared" si="15"/>
        <v>60</v>
      </c>
      <c r="V55" s="44">
        <f t="shared" si="16"/>
        <v>5.645719207825068</v>
      </c>
      <c r="W55" s="44">
        <f t="shared" si="17"/>
        <v>10</v>
      </c>
      <c r="X55" s="44">
        <f t="shared" si="18"/>
        <v>269.54842200000002</v>
      </c>
      <c r="Y55" s="44">
        <f t="shared" si="19"/>
        <v>26.954842200000002</v>
      </c>
      <c r="Z55" s="44">
        <f t="shared" si="20"/>
        <v>1.4</v>
      </c>
      <c r="AA55" s="23">
        <f t="shared" si="7"/>
        <v>0.15487423939473433</v>
      </c>
      <c r="AB55" s="20">
        <f t="shared" si="14"/>
        <v>8.909510151205918</v>
      </c>
      <c r="AC55" s="20">
        <f t="shared" si="8"/>
        <v>0.63576485899135249</v>
      </c>
    </row>
    <row r="56" spans="2:29" s="20" customFormat="1" ht="15.75">
      <c r="B56" s="21"/>
      <c r="C56" s="21"/>
      <c r="D56" s="22"/>
      <c r="F56" s="23">
        <v>155</v>
      </c>
      <c r="G56" s="38">
        <f t="shared" si="0"/>
        <v>14.617359297098991</v>
      </c>
      <c r="H56" s="38">
        <f t="shared" si="1"/>
        <v>8.058874939359173E-2</v>
      </c>
      <c r="I56" s="38">
        <f t="shared" si="2"/>
        <v>4.1689293713327612E-5</v>
      </c>
      <c r="J56" s="38">
        <f t="shared" si="3"/>
        <v>7650413.7270417372</v>
      </c>
      <c r="K56" s="43">
        <f t="shared" si="4"/>
        <v>503.2298079883227</v>
      </c>
      <c r="L56" s="43">
        <f t="shared" si="5"/>
        <v>18721.375343464348</v>
      </c>
      <c r="N56" s="44">
        <f t="shared" si="9"/>
        <v>4.2900000000000001E-2</v>
      </c>
      <c r="O56" s="44"/>
      <c r="P56" s="44">
        <f t="shared" si="10"/>
        <v>0.13850000000000001</v>
      </c>
      <c r="Q56" s="44"/>
      <c r="R56" s="44">
        <f t="shared" si="11"/>
        <v>6000</v>
      </c>
      <c r="S56" s="44">
        <f t="shared" si="12"/>
        <v>-3.8880562635335299E-2</v>
      </c>
      <c r="T56" s="44">
        <f t="shared" si="13"/>
        <v>1.8130412272195265E-2</v>
      </c>
      <c r="U56" s="44">
        <f t="shared" si="15"/>
        <v>60</v>
      </c>
      <c r="V56" s="44">
        <f t="shared" si="16"/>
        <v>5.645719207825068</v>
      </c>
      <c r="W56" s="44">
        <f t="shared" si="17"/>
        <v>10</v>
      </c>
      <c r="X56" s="44">
        <f t="shared" si="18"/>
        <v>269.54842200000002</v>
      </c>
      <c r="Y56" s="44">
        <f t="shared" si="19"/>
        <v>26.954842200000002</v>
      </c>
      <c r="Z56" s="44">
        <f t="shared" si="20"/>
        <v>1.4</v>
      </c>
      <c r="AA56" s="23">
        <f t="shared" si="7"/>
        <v>0.13090550377036292</v>
      </c>
      <c r="AB56" s="20">
        <f t="shared" si="14"/>
        <v>7.5219273898412276</v>
      </c>
      <c r="AC56" s="20">
        <f t="shared" si="8"/>
        <v>0.54229066483271748</v>
      </c>
    </row>
    <row r="57" spans="2:29" s="20" customFormat="1" ht="15.75">
      <c r="B57" s="21"/>
      <c r="C57" s="21"/>
      <c r="D57" s="22"/>
      <c r="F57" s="23">
        <v>160</v>
      </c>
      <c r="G57" s="38">
        <f t="shared" ref="G57:G88" si="21">(1-(S57/(P57^2-T57^2)^0.5))*T57*R57*3.14159/30</f>
        <v>11.917737902436322</v>
      </c>
      <c r="H57" s="38">
        <f t="shared" ref="H57:H88" si="22">(P57^2-T57^2)^0.5-S57-P57+N57</f>
        <v>8.2433366014084353E-2</v>
      </c>
      <c r="I57" s="38">
        <f t="shared" ref="I57:I88" si="23">X57/1000000-H57*3.14159*(U57/1000)^2/4</f>
        <v>3.6473767497431522E-5</v>
      </c>
      <c r="J57" s="38">
        <f t="shared" ref="J57:J88" si="24">V57/((X57/1000000)-(H57*3.14159*(U57/1000)^2/4))^Z57</f>
        <v>9224575.6967887077</v>
      </c>
      <c r="K57" s="43">
        <f t="shared" si="4"/>
        <v>494.71233936980303</v>
      </c>
      <c r="L57" s="43">
        <f t="shared" ref="L57:L88" si="25">2*3.14159^2*(R57/60)^2*2*N57*(COS((F57+180)*3.14159/180)+N57/P57*COS(2*(F57+180)*3.14159/180))</f>
        <v>19933.398877015177</v>
      </c>
      <c r="N57" s="44">
        <f t="shared" si="9"/>
        <v>4.2900000000000001E-2</v>
      </c>
      <c r="O57" s="44"/>
      <c r="P57" s="44">
        <f t="shared" si="10"/>
        <v>0.13850000000000001</v>
      </c>
      <c r="Q57" s="44"/>
      <c r="R57" s="44">
        <f t="shared" si="11"/>
        <v>6000</v>
      </c>
      <c r="S57" s="44">
        <f t="shared" si="12"/>
        <v>-4.0312778822508374E-2</v>
      </c>
      <c r="T57" s="44">
        <f t="shared" si="13"/>
        <v>1.4672759236337263E-2</v>
      </c>
      <c r="U57" s="44">
        <f t="shared" si="15"/>
        <v>60</v>
      </c>
      <c r="V57" s="44">
        <f t="shared" si="16"/>
        <v>5.645719207825068</v>
      </c>
      <c r="W57" s="44">
        <f t="shared" si="17"/>
        <v>10</v>
      </c>
      <c r="X57" s="44">
        <f t="shared" si="18"/>
        <v>269.54842200000002</v>
      </c>
      <c r="Y57" s="44">
        <f t="shared" si="19"/>
        <v>26.954842200000002</v>
      </c>
      <c r="Z57" s="44">
        <f t="shared" si="20"/>
        <v>1.4</v>
      </c>
      <c r="AA57" s="23">
        <f t="shared" ref="AA57:AA88" si="26">T57/P57</f>
        <v>0.10594049990135207</v>
      </c>
      <c r="AB57" s="20">
        <f t="shared" si="14"/>
        <v>6.0813606148205919</v>
      </c>
      <c r="AC57" s="20">
        <f t="shared" ref="AC57:AC88" si="27">SIN((F57-AB57)*3.14159/180)/COS(AB57*3.14159/180)</f>
        <v>0.44213717943547559</v>
      </c>
    </row>
    <row r="58" spans="2:29" s="20" customFormat="1" ht="15.75">
      <c r="B58" s="21"/>
      <c r="C58" s="21"/>
      <c r="D58" s="22"/>
      <c r="F58" s="23">
        <v>165</v>
      </c>
      <c r="G58" s="38">
        <f t="shared" si="21"/>
        <v>9.0705449902404389</v>
      </c>
      <c r="H58" s="38">
        <f t="shared" si="22"/>
        <v>8.3892396483052023E-2</v>
      </c>
      <c r="I58" s="38">
        <f t="shared" si="23"/>
        <v>3.2348459519527785E-5</v>
      </c>
      <c r="J58" s="38">
        <f t="shared" si="24"/>
        <v>10912499.310209764</v>
      </c>
      <c r="K58" s="43">
        <f t="shared" si="4"/>
        <v>445.4204217715149</v>
      </c>
      <c r="L58" s="43">
        <f t="shared" si="25"/>
        <v>20902.198601742017</v>
      </c>
      <c r="N58" s="44">
        <f t="shared" si="9"/>
        <v>4.2900000000000001E-2</v>
      </c>
      <c r="O58" s="44"/>
      <c r="P58" s="44">
        <f t="shared" si="10"/>
        <v>0.13850000000000001</v>
      </c>
      <c r="Q58" s="44"/>
      <c r="R58" s="44">
        <f t="shared" si="11"/>
        <v>6000</v>
      </c>
      <c r="S58" s="44">
        <f t="shared" si="12"/>
        <v>-4.1438190939285094E-2</v>
      </c>
      <c r="T58" s="44">
        <f t="shared" si="13"/>
        <v>1.1103437831561473E-2</v>
      </c>
      <c r="U58" s="44">
        <f t="shared" si="15"/>
        <v>60</v>
      </c>
      <c r="V58" s="44">
        <f t="shared" si="16"/>
        <v>5.645719207825068</v>
      </c>
      <c r="W58" s="44">
        <f t="shared" si="17"/>
        <v>10</v>
      </c>
      <c r="X58" s="44">
        <f t="shared" si="18"/>
        <v>269.54842200000002</v>
      </c>
      <c r="Y58" s="44">
        <f t="shared" si="19"/>
        <v>26.954842200000002</v>
      </c>
      <c r="Z58" s="44">
        <f t="shared" si="20"/>
        <v>1.4</v>
      </c>
      <c r="AA58" s="23">
        <f t="shared" si="26"/>
        <v>8.0169226220660444E-2</v>
      </c>
      <c r="AB58" s="20">
        <f t="shared" si="14"/>
        <v>4.5982968111057669</v>
      </c>
      <c r="AC58" s="20">
        <f t="shared" si="27"/>
        <v>0.33650892566681206</v>
      </c>
    </row>
    <row r="59" spans="2:29" s="20" customFormat="1" ht="15.75">
      <c r="B59" s="21"/>
      <c r="C59" s="21"/>
      <c r="D59" s="22"/>
      <c r="F59" s="23">
        <v>170</v>
      </c>
      <c r="G59" s="38">
        <f t="shared" si="21"/>
        <v>6.1106108120876739</v>
      </c>
      <c r="H59" s="38">
        <f t="shared" si="22"/>
        <v>8.4947739611631351E-2</v>
      </c>
      <c r="I59" s="38">
        <f t="shared" si="23"/>
        <v>2.9364549642145585E-5</v>
      </c>
      <c r="J59" s="38">
        <f t="shared" si="24"/>
        <v>12495872.697862405</v>
      </c>
      <c r="K59" s="43">
        <f t="shared" si="4"/>
        <v>343.60836666313179</v>
      </c>
      <c r="L59" s="43">
        <f t="shared" si="25"/>
        <v>21608.456452013066</v>
      </c>
      <c r="N59" s="44">
        <f t="shared" si="9"/>
        <v>4.2900000000000001E-2</v>
      </c>
      <c r="O59" s="44"/>
      <c r="P59" s="44">
        <f t="shared" si="10"/>
        <v>0.13850000000000001</v>
      </c>
      <c r="Q59" s="44"/>
      <c r="R59" s="44">
        <f t="shared" si="11"/>
        <v>6000</v>
      </c>
      <c r="S59" s="44">
        <f t="shared" si="12"/>
        <v>-4.2248233934374407E-2</v>
      </c>
      <c r="T59" s="44">
        <f t="shared" si="13"/>
        <v>7.4496127031124914E-3</v>
      </c>
      <c r="U59" s="44">
        <f t="shared" si="15"/>
        <v>60</v>
      </c>
      <c r="V59" s="44">
        <f t="shared" si="16"/>
        <v>5.645719207825068</v>
      </c>
      <c r="W59" s="44">
        <f t="shared" si="17"/>
        <v>10</v>
      </c>
      <c r="X59" s="44">
        <f t="shared" si="18"/>
        <v>269.54842200000002</v>
      </c>
      <c r="Y59" s="44">
        <f t="shared" si="19"/>
        <v>26.954842200000002</v>
      </c>
      <c r="Z59" s="44">
        <f t="shared" si="20"/>
        <v>1.4</v>
      </c>
      <c r="AA59" s="23">
        <f t="shared" si="26"/>
        <v>5.3787817350992716E-2</v>
      </c>
      <c r="AB59" s="20">
        <f t="shared" si="14"/>
        <v>3.0833054806219269</v>
      </c>
      <c r="AC59" s="20">
        <f t="shared" si="27"/>
        <v>0.22669807401386616</v>
      </c>
    </row>
    <row r="60" spans="2:29" s="20" customFormat="1" ht="15.75">
      <c r="B60" s="21"/>
      <c r="C60" s="21"/>
      <c r="D60" s="22"/>
      <c r="F60" s="23">
        <v>175</v>
      </c>
      <c r="G60" s="38">
        <f t="shared" si="21"/>
        <v>3.0745348665280039</v>
      </c>
      <c r="H60" s="38">
        <f t="shared" si="22"/>
        <v>8.5586261477638592E-2</v>
      </c>
      <c r="I60" s="38">
        <f t="shared" si="23"/>
        <v>2.755917312401889E-5</v>
      </c>
      <c r="J60" s="38">
        <f t="shared" si="24"/>
        <v>13656726.699273389</v>
      </c>
      <c r="K60" s="43">
        <f t="shared" si="4"/>
        <v>188.94637079801961</v>
      </c>
      <c r="L60" s="43">
        <f t="shared" si="25"/>
        <v>22037.99615063893</v>
      </c>
      <c r="N60" s="44">
        <f t="shared" si="9"/>
        <v>4.2900000000000001E-2</v>
      </c>
      <c r="O60" s="44"/>
      <c r="P60" s="44">
        <f t="shared" si="10"/>
        <v>0.13850000000000001</v>
      </c>
      <c r="Q60" s="44"/>
      <c r="R60" s="44">
        <f t="shared" si="11"/>
        <v>6000</v>
      </c>
      <c r="S60" s="44">
        <f t="shared" si="12"/>
        <v>-4.2736742901874285E-2</v>
      </c>
      <c r="T60" s="44">
        <f t="shared" si="13"/>
        <v>3.7390916195110683E-3</v>
      </c>
      <c r="U60" s="44">
        <f t="shared" si="15"/>
        <v>60</v>
      </c>
      <c r="V60" s="44">
        <f t="shared" si="16"/>
        <v>5.645719207825068</v>
      </c>
      <c r="W60" s="44">
        <f t="shared" si="17"/>
        <v>10</v>
      </c>
      <c r="X60" s="44">
        <f t="shared" si="18"/>
        <v>269.54842200000002</v>
      </c>
      <c r="Y60" s="44">
        <f t="shared" si="19"/>
        <v>26.954842200000002</v>
      </c>
      <c r="Z60" s="44">
        <f t="shared" si="20"/>
        <v>1.4</v>
      </c>
      <c r="AA60" s="23">
        <f t="shared" si="26"/>
        <v>2.6997051404412043E-2</v>
      </c>
      <c r="AB60" s="20">
        <f t="shared" si="14"/>
        <v>1.5470063703559236</v>
      </c>
      <c r="AC60" s="20">
        <f t="shared" si="27"/>
        <v>0.11406243240882347</v>
      </c>
    </row>
    <row r="61" spans="2:29" s="20" customFormat="1" ht="15.75">
      <c r="B61" s="21"/>
      <c r="C61" s="21"/>
      <c r="D61" s="22"/>
      <c r="F61" s="23">
        <v>180</v>
      </c>
      <c r="G61" s="38">
        <f t="shared" si="21"/>
        <v>9.3682417888771061E-5</v>
      </c>
      <c r="H61" s="38">
        <f t="shared" si="22"/>
        <v>8.5799999999802201E-2</v>
      </c>
      <c r="I61" s="38">
        <f t="shared" si="23"/>
        <v>2.6954842200559333E-5</v>
      </c>
      <c r="J61" s="38">
        <f t="shared" si="24"/>
        <v>14087299.999590781</v>
      </c>
      <c r="K61" s="43">
        <f t="shared" ref="K61:K97" si="28">-J61*3.14159/4*(U61/1000)^2*N61*AC61</f>
        <v>-5.9387954649157918E-3</v>
      </c>
      <c r="L61" s="43">
        <f t="shared" si="25"/>
        <v>22182.158519419147</v>
      </c>
      <c r="N61" s="44">
        <f t="shared" si="9"/>
        <v>4.2900000000000001E-2</v>
      </c>
      <c r="O61" s="44"/>
      <c r="P61" s="44">
        <f t="shared" si="10"/>
        <v>0.13850000000000001</v>
      </c>
      <c r="Q61" s="44"/>
      <c r="R61" s="44">
        <f t="shared" si="11"/>
        <v>6000</v>
      </c>
      <c r="S61" s="44">
        <f t="shared" si="12"/>
        <v>-4.2899999999848962E-2</v>
      </c>
      <c r="T61" s="44">
        <f t="shared" si="13"/>
        <v>1.1383900213483428E-7</v>
      </c>
      <c r="U61" s="44">
        <f t="shared" si="15"/>
        <v>60</v>
      </c>
      <c r="V61" s="44">
        <f t="shared" si="16"/>
        <v>5.645719207825068</v>
      </c>
      <c r="W61" s="44">
        <f t="shared" si="17"/>
        <v>10</v>
      </c>
      <c r="X61" s="44">
        <f t="shared" si="18"/>
        <v>269.54842200000002</v>
      </c>
      <c r="Y61" s="44">
        <f t="shared" si="19"/>
        <v>26.954842200000002</v>
      </c>
      <c r="Z61" s="44">
        <f t="shared" si="20"/>
        <v>1.4</v>
      </c>
      <c r="AA61" s="23">
        <f t="shared" si="26"/>
        <v>8.2194225368111389E-7</v>
      </c>
      <c r="AB61" s="20">
        <f t="shared" si="14"/>
        <v>4.7093861917887809E-5</v>
      </c>
      <c r="AC61" s="20">
        <f t="shared" si="27"/>
        <v>3.475532047164783E-6</v>
      </c>
    </row>
    <row r="62" spans="2:29" s="20" customFormat="1" ht="15.75">
      <c r="B62" s="21"/>
      <c r="C62" s="21"/>
      <c r="D62" s="22"/>
      <c r="F62" s="23">
        <v>185</v>
      </c>
      <c r="G62" s="38">
        <f t="shared" si="21"/>
        <v>-3.0743486712395076</v>
      </c>
      <c r="H62" s="38">
        <f t="shared" si="22"/>
        <v>8.5586287446359183E-2</v>
      </c>
      <c r="I62" s="38">
        <f t="shared" si="23"/>
        <v>2.7559099699253273E-5</v>
      </c>
      <c r="J62" s="38">
        <f t="shared" si="24"/>
        <v>13656777.638509547</v>
      </c>
      <c r="K62" s="43">
        <f t="shared" si="28"/>
        <v>188.93563283864319</v>
      </c>
      <c r="L62" s="43">
        <f t="shared" si="25"/>
        <v>22038.031156618599</v>
      </c>
      <c r="N62" s="44">
        <f t="shared" si="9"/>
        <v>4.2900000000000001E-2</v>
      </c>
      <c r="O62" s="44"/>
      <c r="P62" s="44">
        <f t="shared" si="10"/>
        <v>0.13850000000000001</v>
      </c>
      <c r="Q62" s="44"/>
      <c r="R62" s="44">
        <f t="shared" si="11"/>
        <v>6000</v>
      </c>
      <c r="S62" s="44">
        <f t="shared" si="12"/>
        <v>-4.2736762745303136E-2</v>
      </c>
      <c r="T62" s="44">
        <f t="shared" si="13"/>
        <v>-3.738864807888861E-3</v>
      </c>
      <c r="U62" s="44">
        <f t="shared" si="15"/>
        <v>60</v>
      </c>
      <c r="V62" s="44">
        <f t="shared" si="16"/>
        <v>5.645719207825068</v>
      </c>
      <c r="W62" s="44">
        <f t="shared" si="17"/>
        <v>10</v>
      </c>
      <c r="X62" s="44">
        <f t="shared" si="18"/>
        <v>269.54842200000002</v>
      </c>
      <c r="Y62" s="44">
        <f t="shared" si="19"/>
        <v>26.954842200000002</v>
      </c>
      <c r="Z62" s="44">
        <f t="shared" si="20"/>
        <v>1.4</v>
      </c>
      <c r="AA62" s="23">
        <f t="shared" si="26"/>
        <v>-2.6995413775370836E-2</v>
      </c>
      <c r="AB62" s="20">
        <f t="shared" si="14"/>
        <v>-1.5469125068342595</v>
      </c>
      <c r="AC62" s="20">
        <f t="shared" si="27"/>
        <v>-0.11405552473386399</v>
      </c>
    </row>
    <row r="63" spans="2:29" s="20" customFormat="1" ht="15.75">
      <c r="B63" s="21"/>
      <c r="C63" s="21"/>
      <c r="D63" s="22"/>
      <c r="F63" s="23">
        <v>190</v>
      </c>
      <c r="G63" s="38">
        <f t="shared" si="21"/>
        <v>-6.1104281075869462</v>
      </c>
      <c r="H63" s="38">
        <f t="shared" si="22"/>
        <v>8.4947791225024771E-2</v>
      </c>
      <c r="I63" s="38">
        <f t="shared" si="23"/>
        <v>2.9364403708837043E-5</v>
      </c>
      <c r="J63" s="38">
        <f t="shared" si="24"/>
        <v>12495959.639597287</v>
      </c>
      <c r="K63" s="43">
        <f t="shared" si="28"/>
        <v>343.60048355880281</v>
      </c>
      <c r="L63" s="43">
        <f t="shared" si="25"/>
        <v>21608.525757149484</v>
      </c>
      <c r="N63" s="44">
        <f t="shared" si="9"/>
        <v>4.2900000000000001E-2</v>
      </c>
      <c r="O63" s="44"/>
      <c r="P63" s="44">
        <f t="shared" si="10"/>
        <v>0.13850000000000001</v>
      </c>
      <c r="Q63" s="44"/>
      <c r="R63" s="44">
        <f t="shared" si="11"/>
        <v>6000</v>
      </c>
      <c r="S63" s="44">
        <f t="shared" si="12"/>
        <v>-4.2248273470211886E-2</v>
      </c>
      <c r="T63" s="44">
        <f t="shared" si="13"/>
        <v>-7.4493884840428687E-3</v>
      </c>
      <c r="U63" s="44">
        <f t="shared" si="15"/>
        <v>60</v>
      </c>
      <c r="V63" s="44">
        <f t="shared" si="16"/>
        <v>5.645719207825068</v>
      </c>
      <c r="W63" s="44">
        <f t="shared" si="17"/>
        <v>10</v>
      </c>
      <c r="X63" s="44">
        <f t="shared" si="18"/>
        <v>269.54842200000002</v>
      </c>
      <c r="Y63" s="44">
        <f t="shared" si="19"/>
        <v>26.954842200000002</v>
      </c>
      <c r="Z63" s="44">
        <f t="shared" si="20"/>
        <v>1.4</v>
      </c>
      <c r="AA63" s="23">
        <f t="shared" si="26"/>
        <v>-5.3786198440742727E-2</v>
      </c>
      <c r="AB63" s="20">
        <f t="shared" si="14"/>
        <v>-3.0832125893523363</v>
      </c>
      <c r="AC63" s="20">
        <f t="shared" si="27"/>
        <v>-0.22669129584394099</v>
      </c>
    </row>
    <row r="64" spans="2:29" s="20" customFormat="1" ht="15.75">
      <c r="B64" s="21"/>
      <c r="C64" s="21"/>
      <c r="D64" s="22"/>
      <c r="F64" s="23">
        <v>195</v>
      </c>
      <c r="G64" s="38">
        <f t="shared" si="21"/>
        <v>-9.070368044139558</v>
      </c>
      <c r="H64" s="38">
        <f t="shared" si="22"/>
        <v>8.3892473097985365E-2</v>
      </c>
      <c r="I64" s="38">
        <f t="shared" si="23"/>
        <v>3.23482428960902E-5</v>
      </c>
      <c r="J64" s="38">
        <f t="shared" si="24"/>
        <v>10912601.617738536</v>
      </c>
      <c r="K64" s="43">
        <f t="shared" si="28"/>
        <v>445.41590846382599</v>
      </c>
      <c r="L64" s="43">
        <f t="shared" si="25"/>
        <v>20902.300811150184</v>
      </c>
      <c r="N64" s="44">
        <f t="shared" si="9"/>
        <v>4.2900000000000001E-2</v>
      </c>
      <c r="O64" s="44"/>
      <c r="P64" s="44">
        <f t="shared" si="10"/>
        <v>0.13850000000000001</v>
      </c>
      <c r="Q64" s="44"/>
      <c r="R64" s="44">
        <f t="shared" si="11"/>
        <v>6000</v>
      </c>
      <c r="S64" s="44">
        <f t="shared" si="12"/>
        <v>-4.1438249866640117E-2</v>
      </c>
      <c r="T64" s="44">
        <f t="shared" si="13"/>
        <v>-1.1103217911484041E-2</v>
      </c>
      <c r="U64" s="44">
        <f t="shared" si="15"/>
        <v>60</v>
      </c>
      <c r="V64" s="44">
        <f t="shared" si="16"/>
        <v>5.645719207825068</v>
      </c>
      <c r="W64" s="44">
        <f t="shared" si="17"/>
        <v>10</v>
      </c>
      <c r="X64" s="44">
        <f t="shared" si="18"/>
        <v>269.54842200000002</v>
      </c>
      <c r="Y64" s="44">
        <f t="shared" si="19"/>
        <v>26.954842200000002</v>
      </c>
      <c r="Z64" s="44">
        <f t="shared" si="20"/>
        <v>1.4</v>
      </c>
      <c r="AA64" s="23">
        <f t="shared" si="26"/>
        <v>-8.0167638350065268E-2</v>
      </c>
      <c r="AB64" s="20">
        <f t="shared" si="14"/>
        <v>-4.5982055389706424</v>
      </c>
      <c r="AC64" s="20">
        <f t="shared" si="27"/>
        <v>-0.33650236112825638</v>
      </c>
    </row>
    <row r="65" spans="2:29" s="20" customFormat="1" ht="15.75">
      <c r="B65" s="21"/>
      <c r="C65" s="21"/>
      <c r="D65" s="22"/>
      <c r="F65" s="23">
        <v>200</v>
      </c>
      <c r="G65" s="38">
        <f t="shared" si="21"/>
        <v>-11.917568892783654</v>
      </c>
      <c r="H65" s="38">
        <f t="shared" si="22"/>
        <v>8.2433466678281192E-2</v>
      </c>
      <c r="I65" s="38">
        <f t="shared" si="23"/>
        <v>3.6473482876360806E-5</v>
      </c>
      <c r="J65" s="38">
        <f t="shared" si="24"/>
        <v>9224676.4746005125</v>
      </c>
      <c r="K65" s="43">
        <f t="shared" si="28"/>
        <v>494.71072829861509</v>
      </c>
      <c r="L65" s="43">
        <f t="shared" si="25"/>
        <v>19933.531944720369</v>
      </c>
      <c r="N65" s="44">
        <f t="shared" si="9"/>
        <v>4.2900000000000001E-2</v>
      </c>
      <c r="O65" s="44"/>
      <c r="P65" s="44">
        <f t="shared" si="10"/>
        <v>0.13850000000000001</v>
      </c>
      <c r="Q65" s="44"/>
      <c r="R65" s="44">
        <f t="shared" si="11"/>
        <v>6000</v>
      </c>
      <c r="S65" s="44">
        <f t="shared" si="12"/>
        <v>-4.031285669290894E-2</v>
      </c>
      <c r="T65" s="44">
        <f t="shared" si="13"/>
        <v>-1.4672545288973793E-2</v>
      </c>
      <c r="U65" s="44">
        <f t="shared" si="15"/>
        <v>60</v>
      </c>
      <c r="V65" s="44">
        <f t="shared" si="16"/>
        <v>5.645719207825068</v>
      </c>
      <c r="W65" s="44">
        <f t="shared" si="17"/>
        <v>10</v>
      </c>
      <c r="X65" s="44">
        <f t="shared" si="18"/>
        <v>269.54842200000002</v>
      </c>
      <c r="Y65" s="44">
        <f t="shared" si="19"/>
        <v>26.954842200000002</v>
      </c>
      <c r="Z65" s="44">
        <f t="shared" si="20"/>
        <v>1.4</v>
      </c>
      <c r="AA65" s="23">
        <f t="shared" si="26"/>
        <v>-0.10593895515504542</v>
      </c>
      <c r="AB65" s="20">
        <f t="shared" si="14"/>
        <v>-6.0812716064119394</v>
      </c>
      <c r="AC65" s="20">
        <f t="shared" si="27"/>
        <v>-0.44213090933189192</v>
      </c>
    </row>
    <row r="66" spans="2:29" s="20" customFormat="1" ht="15.75">
      <c r="B66" s="21"/>
      <c r="C66" s="21"/>
      <c r="D66" s="22"/>
      <c r="F66" s="23">
        <v>205</v>
      </c>
      <c r="G66" s="38">
        <f t="shared" si="21"/>
        <v>-14.617200276297813</v>
      </c>
      <c r="H66" s="38">
        <f t="shared" si="22"/>
        <v>8.0588872860576449E-2</v>
      </c>
      <c r="I66" s="38">
        <f t="shared" si="23"/>
        <v>4.16889446189475E-5</v>
      </c>
      <c r="J66" s="38">
        <f t="shared" si="24"/>
        <v>7650503.4153106296</v>
      </c>
      <c r="K66" s="43">
        <f t="shared" si="28"/>
        <v>503.23023286243154</v>
      </c>
      <c r="L66" s="43">
        <f t="shared" si="25"/>
        <v>18721.536626503726</v>
      </c>
      <c r="N66" s="44">
        <f t="shared" si="9"/>
        <v>4.2900000000000001E-2</v>
      </c>
      <c r="O66" s="44"/>
      <c r="P66" s="44">
        <f t="shared" si="10"/>
        <v>0.13850000000000001</v>
      </c>
      <c r="Q66" s="44"/>
      <c r="R66" s="44">
        <f t="shared" si="11"/>
        <v>6000</v>
      </c>
      <c r="S66" s="44">
        <f t="shared" si="12"/>
        <v>-3.8880658856141649E-2</v>
      </c>
      <c r="T66" s="44">
        <f t="shared" si="13"/>
        <v>-1.8130205925811594E-2</v>
      </c>
      <c r="U66" s="44">
        <f t="shared" si="15"/>
        <v>60</v>
      </c>
      <c r="V66" s="44">
        <f t="shared" si="16"/>
        <v>5.645719207825068</v>
      </c>
      <c r="W66" s="44">
        <f t="shared" si="17"/>
        <v>10</v>
      </c>
      <c r="X66" s="44">
        <f t="shared" si="18"/>
        <v>269.54842200000002</v>
      </c>
      <c r="Y66" s="44">
        <f t="shared" si="19"/>
        <v>26.954842200000002</v>
      </c>
      <c r="Z66" s="44">
        <f t="shared" si="20"/>
        <v>1.4</v>
      </c>
      <c r="AA66" s="23">
        <f t="shared" si="26"/>
        <v>-0.13090401390477685</v>
      </c>
      <c r="AB66" s="20">
        <f t="shared" si="14"/>
        <v>-7.5218412858295567</v>
      </c>
      <c r="AC66" s="20">
        <f t="shared" si="27"/>
        <v>-0.54228476530639136</v>
      </c>
    </row>
    <row r="67" spans="2:29" s="20" customFormat="1" ht="15.75">
      <c r="B67" s="21"/>
      <c r="C67" s="21"/>
      <c r="D67" s="22"/>
      <c r="F67" s="23">
        <v>210</v>
      </c>
      <c r="G67" s="38">
        <f t="shared" si="21"/>
        <v>-17.136794309197633</v>
      </c>
      <c r="H67" s="38">
        <f t="shared" si="22"/>
        <v>7.8381472888056941E-2</v>
      </c>
      <c r="I67" s="38">
        <f t="shared" si="23"/>
        <v>4.7930215730648308E-5</v>
      </c>
      <c r="J67" s="38">
        <f t="shared" si="24"/>
        <v>6293121.7992795194</v>
      </c>
      <c r="K67" s="43">
        <f t="shared" si="28"/>
        <v>485.29770226641369</v>
      </c>
      <c r="L67" s="43">
        <f t="shared" si="25"/>
        <v>17290.264221382044</v>
      </c>
      <c r="N67" s="44">
        <f t="shared" si="9"/>
        <v>4.2900000000000001E-2</v>
      </c>
      <c r="O67" s="44"/>
      <c r="P67" s="44">
        <f t="shared" si="10"/>
        <v>0.13850000000000001</v>
      </c>
      <c r="Q67" s="44"/>
      <c r="R67" s="44">
        <f t="shared" si="11"/>
        <v>6000</v>
      </c>
      <c r="S67" s="44">
        <f t="shared" si="12"/>
        <v>-3.7152556228258964E-2</v>
      </c>
      <c r="T67" s="44">
        <f t="shared" si="13"/>
        <v>-2.1449884981184782E-2</v>
      </c>
      <c r="U67" s="44">
        <f t="shared" si="15"/>
        <v>60</v>
      </c>
      <c r="V67" s="44">
        <f t="shared" si="16"/>
        <v>5.645719207825068</v>
      </c>
      <c r="W67" s="44">
        <f t="shared" si="17"/>
        <v>10</v>
      </c>
      <c r="X67" s="44">
        <f t="shared" si="18"/>
        <v>269.54842200000002</v>
      </c>
      <c r="Y67" s="44">
        <f t="shared" si="19"/>
        <v>26.954842200000002</v>
      </c>
      <c r="Z67" s="44">
        <f t="shared" si="20"/>
        <v>1.4</v>
      </c>
      <c r="AA67" s="23">
        <f t="shared" si="26"/>
        <v>-0.15487281574862657</v>
      </c>
      <c r="AB67" s="20">
        <f t="shared" si="14"/>
        <v>-8.9094275860171166</v>
      </c>
      <c r="AC67" s="20">
        <f t="shared" si="27"/>
        <v>-0.63575940018664379</v>
      </c>
    </row>
    <row r="68" spans="2:29" s="20" customFormat="1" ht="15.75">
      <c r="B68" s="21"/>
      <c r="C68" s="21"/>
      <c r="D68" s="22"/>
      <c r="F68" s="23">
        <v>215</v>
      </c>
      <c r="G68" s="38">
        <f t="shared" si="21"/>
        <v>-19.446834670340287</v>
      </c>
      <c r="H68" s="38">
        <f t="shared" si="22"/>
        <v>7.5838359225358226E-2</v>
      </c>
      <c r="I68" s="38">
        <f t="shared" si="23"/>
        <v>5.5120694137086217E-5</v>
      </c>
      <c r="J68" s="38">
        <f t="shared" si="24"/>
        <v>5174623.1284900131</v>
      </c>
      <c r="K68" s="43">
        <f t="shared" si="28"/>
        <v>452.8351820747896</v>
      </c>
      <c r="L68" s="43">
        <f t="shared" si="25"/>
        <v>15667.66629966744</v>
      </c>
      <c r="N68" s="44">
        <f t="shared" si="9"/>
        <v>4.2900000000000001E-2</v>
      </c>
      <c r="O68" s="44"/>
      <c r="P68" s="44">
        <f t="shared" si="10"/>
        <v>0.13850000000000001</v>
      </c>
      <c r="Q68" s="44"/>
      <c r="R68" s="44">
        <f t="shared" si="11"/>
        <v>6000</v>
      </c>
      <c r="S68" s="44">
        <f t="shared" si="12"/>
        <v>-3.5141700691512186E-2</v>
      </c>
      <c r="T68" s="44">
        <f t="shared" si="13"/>
        <v>-2.4606317735658304E-2</v>
      </c>
      <c r="U68" s="44">
        <f t="shared" si="15"/>
        <v>60</v>
      </c>
      <c r="V68" s="44">
        <f t="shared" si="16"/>
        <v>5.645719207825068</v>
      </c>
      <c r="W68" s="44">
        <f t="shared" si="17"/>
        <v>10</v>
      </c>
      <c r="X68" s="44">
        <f t="shared" si="18"/>
        <v>269.54842200000002</v>
      </c>
      <c r="Y68" s="44">
        <f t="shared" si="19"/>
        <v>26.954842200000002</v>
      </c>
      <c r="Z68" s="44">
        <f t="shared" si="20"/>
        <v>1.4</v>
      </c>
      <c r="AA68" s="23">
        <f t="shared" si="26"/>
        <v>-0.17766294393977114</v>
      </c>
      <c r="AB68" s="20">
        <f t="shared" si="14"/>
        <v>-10.233671037853449</v>
      </c>
      <c r="AC68" s="20">
        <f t="shared" si="27"/>
        <v>-0.72145978544590761</v>
      </c>
    </row>
    <row r="69" spans="2:29" s="20" customFormat="1" ht="15.75">
      <c r="B69" s="21"/>
      <c r="C69" s="21"/>
      <c r="D69" s="22"/>
      <c r="F69" s="23">
        <v>220</v>
      </c>
      <c r="G69" s="38">
        <f t="shared" si="21"/>
        <v>-21.521331495797302</v>
      </c>
      <c r="H69" s="38">
        <f t="shared" si="22"/>
        <v>7.2990485454492604E-2</v>
      </c>
      <c r="I69" s="38">
        <f t="shared" si="23"/>
        <v>6.3172860720918568E-5</v>
      </c>
      <c r="J69" s="38">
        <f t="shared" si="24"/>
        <v>4275397.6384553295</v>
      </c>
      <c r="K69" s="43">
        <f t="shared" si="28"/>
        <v>414.05512434095709</v>
      </c>
      <c r="L69" s="43">
        <f t="shared" si="25"/>
        <v>13884.965588779736</v>
      </c>
      <c r="N69" s="44">
        <f t="shared" si="9"/>
        <v>4.2900000000000001E-2</v>
      </c>
      <c r="O69" s="44"/>
      <c r="P69" s="44">
        <f t="shared" si="10"/>
        <v>0.13850000000000001</v>
      </c>
      <c r="Q69" s="44"/>
      <c r="R69" s="44">
        <f t="shared" si="11"/>
        <v>6000</v>
      </c>
      <c r="S69" s="44">
        <f t="shared" si="12"/>
        <v>-3.2863396044886944E-2</v>
      </c>
      <c r="T69" s="44">
        <f t="shared" si="13"/>
        <v>-2.7575481870620304E-2</v>
      </c>
      <c r="U69" s="44">
        <f t="shared" si="15"/>
        <v>60</v>
      </c>
      <c r="V69" s="44">
        <f t="shared" si="16"/>
        <v>5.645719207825068</v>
      </c>
      <c r="W69" s="44">
        <f t="shared" si="17"/>
        <v>10</v>
      </c>
      <c r="X69" s="44">
        <f t="shared" si="18"/>
        <v>269.54842200000002</v>
      </c>
      <c r="Y69" s="44">
        <f t="shared" si="19"/>
        <v>26.954842200000002</v>
      </c>
      <c r="Z69" s="44">
        <f t="shared" si="20"/>
        <v>1.4</v>
      </c>
      <c r="AA69" s="23">
        <f t="shared" si="26"/>
        <v>-0.19910095213444262</v>
      </c>
      <c r="AB69" s="20">
        <f t="shared" si="14"/>
        <v>-11.484399792691415</v>
      </c>
      <c r="AC69" s="20">
        <f t="shared" si="27"/>
        <v>-0.79842172089574637</v>
      </c>
    </row>
    <row r="70" spans="2:29" s="20" customFormat="1" ht="15.75">
      <c r="B70" s="21"/>
      <c r="C70" s="21"/>
      <c r="D70" s="22"/>
      <c r="F70" s="23">
        <v>225</v>
      </c>
      <c r="G70" s="38">
        <f t="shared" si="21"/>
        <v>-23.338366583702836</v>
      </c>
      <c r="H70" s="38">
        <f t="shared" si="22"/>
        <v>6.9872138172677595E-2</v>
      </c>
      <c r="I70" s="38">
        <f t="shared" si="23"/>
        <v>7.1989772494288079E-5</v>
      </c>
      <c r="J70" s="38">
        <f t="shared" si="24"/>
        <v>3560739.0958552361</v>
      </c>
      <c r="K70" s="43">
        <f t="shared" si="28"/>
        <v>373.95825447596434</v>
      </c>
      <c r="L70" s="43">
        <f t="shared" si="25"/>
        <v>11975.84487999366</v>
      </c>
      <c r="N70" s="44">
        <f t="shared" si="9"/>
        <v>4.2900000000000001E-2</v>
      </c>
      <c r="O70" s="44"/>
      <c r="P70" s="44">
        <f t="shared" si="10"/>
        <v>0.13850000000000001</v>
      </c>
      <c r="Q70" s="44"/>
      <c r="R70" s="44">
        <f t="shared" si="11"/>
        <v>6000</v>
      </c>
      <c r="S70" s="44">
        <f t="shared" si="12"/>
        <v>-3.033498153314897E-2</v>
      </c>
      <c r="T70" s="44">
        <f t="shared" si="13"/>
        <v>-3.033478029232305E-2</v>
      </c>
      <c r="U70" s="44">
        <f t="shared" si="15"/>
        <v>60</v>
      </c>
      <c r="V70" s="44">
        <f t="shared" si="16"/>
        <v>5.645719207825068</v>
      </c>
      <c r="W70" s="44">
        <f t="shared" si="17"/>
        <v>10</v>
      </c>
      <c r="X70" s="44">
        <f t="shared" si="18"/>
        <v>269.54842200000002</v>
      </c>
      <c r="Y70" s="44">
        <f t="shared" si="19"/>
        <v>26.954842200000002</v>
      </c>
      <c r="Z70" s="44">
        <f t="shared" si="20"/>
        <v>1.4</v>
      </c>
      <c r="AA70" s="23">
        <f t="shared" si="26"/>
        <v>-0.21902368442110504</v>
      </c>
      <c r="AB70" s="20">
        <f t="shared" si="14"/>
        <v>-12.651706451548378</v>
      </c>
      <c r="AC70" s="20">
        <f t="shared" si="27"/>
        <v>-0.86583206128740886</v>
      </c>
    </row>
    <row r="71" spans="2:29" s="20" customFormat="1" ht="15.75">
      <c r="B71" s="21"/>
      <c r="C71" s="21"/>
      <c r="D71" s="22"/>
      <c r="F71" s="23">
        <v>230</v>
      </c>
      <c r="G71" s="38">
        <f t="shared" si="21"/>
        <v>-24.880587503827396</v>
      </c>
      <c r="H71" s="38">
        <f t="shared" si="22"/>
        <v>6.6520336434100408E-2</v>
      </c>
      <c r="I71" s="38">
        <f t="shared" si="23"/>
        <v>8.1466760635795108E-5</v>
      </c>
      <c r="J71" s="38">
        <f t="shared" si="24"/>
        <v>2994653.9727172074</v>
      </c>
      <c r="K71" s="43">
        <f t="shared" si="28"/>
        <v>335.28937595343672</v>
      </c>
      <c r="L71" s="43">
        <f t="shared" si="25"/>
        <v>9975.5794877168737</v>
      </c>
      <c r="N71" s="44">
        <f t="shared" si="9"/>
        <v>4.2900000000000001E-2</v>
      </c>
      <c r="O71" s="44"/>
      <c r="P71" s="44">
        <f t="shared" si="10"/>
        <v>0.13850000000000001</v>
      </c>
      <c r="Q71" s="44"/>
      <c r="R71" s="44">
        <f t="shared" si="11"/>
        <v>6000</v>
      </c>
      <c r="S71" s="44">
        <f t="shared" si="12"/>
        <v>-2.757569988494429E-2</v>
      </c>
      <c r="T71" s="44">
        <f t="shared" si="13"/>
        <v>-3.2863213109120708E-2</v>
      </c>
      <c r="U71" s="44">
        <f t="shared" si="15"/>
        <v>60</v>
      </c>
      <c r="V71" s="44">
        <f t="shared" si="16"/>
        <v>5.645719207825068</v>
      </c>
      <c r="W71" s="44">
        <f t="shared" si="17"/>
        <v>10</v>
      </c>
      <c r="X71" s="44">
        <f t="shared" si="18"/>
        <v>269.54842200000002</v>
      </c>
      <c r="Y71" s="44">
        <f t="shared" si="19"/>
        <v>26.954842200000002</v>
      </c>
      <c r="Z71" s="44">
        <f t="shared" si="20"/>
        <v>1.4</v>
      </c>
      <c r="AA71" s="23">
        <f t="shared" si="26"/>
        <v>-0.2372795170333625</v>
      </c>
      <c r="AB71" s="20">
        <f t="shared" si="14"/>
        <v>-13.726042284939687</v>
      </c>
      <c r="AC71" s="20">
        <f t="shared" si="27"/>
        <v>-0.92304704732522602</v>
      </c>
    </row>
    <row r="72" spans="2:29" s="20" customFormat="1" ht="15.75">
      <c r="B72" s="21"/>
      <c r="C72" s="21"/>
      <c r="D72" s="22"/>
      <c r="F72" s="23">
        <v>235</v>
      </c>
      <c r="G72" s="38">
        <f t="shared" si="21"/>
        <v>-26.135623698845841</v>
      </c>
      <c r="H72" s="38">
        <f t="shared" si="22"/>
        <v>6.2974167643227219E-2</v>
      </c>
      <c r="I72" s="38">
        <f t="shared" si="23"/>
        <v>9.1493308206342473E-5</v>
      </c>
      <c r="J72" s="38">
        <f t="shared" si="24"/>
        <v>2545506.5040933276</v>
      </c>
      <c r="K72" s="43">
        <f t="shared" si="28"/>
        <v>299.37780051276513</v>
      </c>
      <c r="L72" s="43">
        <f t="shared" si="25"/>
        <v>7920.1384346088807</v>
      </c>
      <c r="N72" s="44">
        <f t="shared" si="9"/>
        <v>4.2900000000000001E-2</v>
      </c>
      <c r="O72" s="44"/>
      <c r="P72" s="44">
        <f t="shared" si="10"/>
        <v>0.13850000000000001</v>
      </c>
      <c r="Q72" s="44"/>
      <c r="R72" s="44">
        <f t="shared" si="11"/>
        <v>6000</v>
      </c>
      <c r="S72" s="44">
        <f t="shared" si="12"/>
        <v>-2.4606550864262548E-2</v>
      </c>
      <c r="T72" s="44">
        <f t="shared" si="13"/>
        <v>-3.51415374530549E-2</v>
      </c>
      <c r="U72" s="44">
        <f t="shared" si="15"/>
        <v>60</v>
      </c>
      <c r="V72" s="44">
        <f t="shared" si="16"/>
        <v>5.645719207825068</v>
      </c>
      <c r="W72" s="44">
        <f t="shared" si="17"/>
        <v>10</v>
      </c>
      <c r="X72" s="44">
        <f t="shared" si="18"/>
        <v>269.54842200000002</v>
      </c>
      <c r="Y72" s="44">
        <f t="shared" si="19"/>
        <v>26.954842200000002</v>
      </c>
      <c r="Z72" s="44">
        <f t="shared" si="20"/>
        <v>1.4</v>
      </c>
      <c r="AA72" s="23">
        <f t="shared" si="26"/>
        <v>-0.25372951229642526</v>
      </c>
      <c r="AB72" s="20">
        <f t="shared" si="14"/>
        <v>-14.698328244615368</v>
      </c>
      <c r="AC72" s="20">
        <f t="shared" si="27"/>
        <v>-0.96960774264320659</v>
      </c>
    </row>
    <row r="73" spans="2:29" s="20" customFormat="1" ht="15.75">
      <c r="B73" s="21"/>
      <c r="C73" s="21"/>
      <c r="D73" s="22"/>
      <c r="F73" s="23">
        <v>240</v>
      </c>
      <c r="G73" s="38">
        <f t="shared" si="21"/>
        <v>-27.096393587036196</v>
      </c>
      <c r="H73" s="38">
        <f t="shared" si="22"/>
        <v>5.9274072851711691E-2</v>
      </c>
      <c r="I73" s="38">
        <f t="shared" si="23"/>
        <v>1.0195507092281201E-4</v>
      </c>
      <c r="J73" s="38">
        <f t="shared" si="24"/>
        <v>2187494.2041353052</v>
      </c>
      <c r="K73" s="43">
        <f t="shared" si="28"/>
        <v>266.72941766074837</v>
      </c>
      <c r="L73" s="43">
        <f t="shared" si="25"/>
        <v>5845.2803558530704</v>
      </c>
      <c r="N73" s="44">
        <f t="shared" si="9"/>
        <v>4.2900000000000001E-2</v>
      </c>
      <c r="O73" s="44"/>
      <c r="P73" s="44">
        <f t="shared" si="10"/>
        <v>0.13850000000000001</v>
      </c>
      <c r="Q73" s="44"/>
      <c r="R73" s="44">
        <f t="shared" si="11"/>
        <v>6000</v>
      </c>
      <c r="S73" s="44">
        <f t="shared" si="12"/>
        <v>-2.1450131449822808E-2</v>
      </c>
      <c r="T73" s="44">
        <f t="shared" si="13"/>
        <v>-3.7152413929451782E-2</v>
      </c>
      <c r="U73" s="44">
        <f t="shared" si="15"/>
        <v>60</v>
      </c>
      <c r="V73" s="44">
        <f t="shared" si="16"/>
        <v>5.645719207825068</v>
      </c>
      <c r="W73" s="44">
        <f t="shared" si="17"/>
        <v>10</v>
      </c>
      <c r="X73" s="44">
        <f t="shared" si="18"/>
        <v>269.54842200000002</v>
      </c>
      <c r="Y73" s="44">
        <f t="shared" si="19"/>
        <v>26.954842200000002</v>
      </c>
      <c r="Z73" s="44">
        <f t="shared" si="20"/>
        <v>1.4</v>
      </c>
      <c r="AA73" s="23">
        <f t="shared" si="26"/>
        <v>-0.26824847602492258</v>
      </c>
      <c r="AB73" s="20">
        <f t="shared" si="14"/>
        <v>-15.560080660296746</v>
      </c>
      <c r="AC73" s="20">
        <f t="shared" si="27"/>
        <v>-1.005251427034368</v>
      </c>
    </row>
    <row r="74" spans="2:29" s="20" customFormat="1" ht="15.75">
      <c r="B74" s="21"/>
      <c r="C74" s="21"/>
      <c r="D74" s="22"/>
      <c r="F74" s="23">
        <v>245</v>
      </c>
      <c r="G74" s="38">
        <f t="shared" si="21"/>
        <v>-27.761270252822648</v>
      </c>
      <c r="H74" s="38">
        <f t="shared" si="22"/>
        <v>5.5461098852049369E-2</v>
      </c>
      <c r="I74" s="38">
        <f t="shared" si="23"/>
        <v>1.1273599181165124E-4</v>
      </c>
      <c r="J74" s="38">
        <f t="shared" si="24"/>
        <v>1900341.4822148138</v>
      </c>
      <c r="K74" s="43">
        <f t="shared" si="28"/>
        <v>237.40152057186759</v>
      </c>
      <c r="L74" s="43">
        <f t="shared" si="25"/>
        <v>3785.670156124625</v>
      </c>
      <c r="N74" s="44">
        <f t="shared" si="9"/>
        <v>4.2900000000000001E-2</v>
      </c>
      <c r="O74" s="44"/>
      <c r="P74" s="44">
        <f t="shared" si="10"/>
        <v>0.13850000000000001</v>
      </c>
      <c r="Q74" s="44"/>
      <c r="R74" s="44">
        <f t="shared" si="11"/>
        <v>6000</v>
      </c>
      <c r="S74" s="44">
        <f t="shared" si="12"/>
        <v>-1.8130463858711407E-2</v>
      </c>
      <c r="T74" s="44">
        <f t="shared" si="13"/>
        <v>-3.8880538579962591E-2</v>
      </c>
      <c r="U74" s="44">
        <f t="shared" si="15"/>
        <v>60</v>
      </c>
      <c r="V74" s="44">
        <f t="shared" si="16"/>
        <v>5.645719207825068</v>
      </c>
      <c r="W74" s="44">
        <f t="shared" si="17"/>
        <v>10</v>
      </c>
      <c r="X74" s="44">
        <f t="shared" si="18"/>
        <v>269.54842200000002</v>
      </c>
      <c r="Y74" s="44">
        <f t="shared" si="19"/>
        <v>26.954842200000002</v>
      </c>
      <c r="Z74" s="44">
        <f t="shared" si="20"/>
        <v>1.4</v>
      </c>
      <c r="AA74" s="23">
        <f t="shared" si="26"/>
        <v>-0.28072591032463962</v>
      </c>
      <c r="AB74" s="20">
        <f t="shared" si="14"/>
        <v>-16.303547843191694</v>
      </c>
      <c r="AC74" s="20">
        <f t="shared" si="27"/>
        <v>-1.0299177434183848</v>
      </c>
    </row>
    <row r="75" spans="2:29" s="20" customFormat="1" ht="15.75">
      <c r="B75" s="21"/>
      <c r="C75" s="21"/>
      <c r="D75" s="22"/>
      <c r="F75" s="23">
        <v>250</v>
      </c>
      <c r="G75" s="38">
        <f t="shared" si="21"/>
        <v>-28.134075752485995</v>
      </c>
      <c r="H75" s="38">
        <f t="shared" si="22"/>
        <v>5.157613884441354E-2</v>
      </c>
      <c r="I75" s="38">
        <f t="shared" si="23"/>
        <v>1.2372044817100103E-4</v>
      </c>
      <c r="J75" s="38">
        <f t="shared" si="24"/>
        <v>1668403.8992541207</v>
      </c>
      <c r="K75" s="43">
        <f t="shared" si="28"/>
        <v>211.22550759311301</v>
      </c>
      <c r="L75" s="43">
        <f t="shared" si="25"/>
        <v>1774.0417129481891</v>
      </c>
      <c r="N75" s="44">
        <f t="shared" si="9"/>
        <v>4.2900000000000001E-2</v>
      </c>
      <c r="O75" s="44"/>
      <c r="P75" s="44">
        <f t="shared" si="10"/>
        <v>0.13850000000000001</v>
      </c>
      <c r="Q75" s="44"/>
      <c r="R75" s="44">
        <f t="shared" si="11"/>
        <v>6000</v>
      </c>
      <c r="S75" s="44">
        <f t="shared" si="12"/>
        <v>-1.4672812723113595E-2</v>
      </c>
      <c r="T75" s="44">
        <f t="shared" si="13"/>
        <v>-4.0312759354730804E-2</v>
      </c>
      <c r="U75" s="44">
        <f t="shared" si="15"/>
        <v>60</v>
      </c>
      <c r="V75" s="44">
        <f t="shared" si="16"/>
        <v>5.645719207825068</v>
      </c>
      <c r="W75" s="44">
        <f t="shared" si="17"/>
        <v>10</v>
      </c>
      <c r="X75" s="44">
        <f t="shared" si="18"/>
        <v>269.54842200000002</v>
      </c>
      <c r="Y75" s="44">
        <f t="shared" si="19"/>
        <v>26.954842200000002</v>
      </c>
      <c r="Z75" s="44">
        <f t="shared" si="20"/>
        <v>1.4</v>
      </c>
      <c r="AA75" s="23">
        <f t="shared" si="26"/>
        <v>-0.29106685454679276</v>
      </c>
      <c r="AB75" s="20">
        <f t="shared" si="14"/>
        <v>-16.921852135008045</v>
      </c>
      <c r="AC75" s="20">
        <f t="shared" si="27"/>
        <v>-1.0437484865886544</v>
      </c>
    </row>
    <row r="76" spans="2:29" s="20" customFormat="1" ht="15.75">
      <c r="B76" s="21"/>
      <c r="C76" s="21"/>
      <c r="D76" s="22"/>
      <c r="F76" s="23">
        <v>255</v>
      </c>
      <c r="G76" s="38">
        <f t="shared" si="21"/>
        <v>-28.223881250291342</v>
      </c>
      <c r="H76" s="38">
        <f t="shared" si="22"/>
        <v>4.7659187174717656E-2</v>
      </c>
      <c r="I76" s="38">
        <f t="shared" si="23"/>
        <v>1.3479535874740093E-4</v>
      </c>
      <c r="J76" s="38">
        <f t="shared" si="24"/>
        <v>1479702.3382167171</v>
      </c>
      <c r="K76" s="43">
        <f t="shared" si="28"/>
        <v>187.93324385823175</v>
      </c>
      <c r="L76" s="43">
        <f t="shared" si="25"/>
        <v>-159.56957647659166</v>
      </c>
      <c r="N76" s="44">
        <f t="shared" si="9"/>
        <v>4.2900000000000001E-2</v>
      </c>
      <c r="O76" s="44"/>
      <c r="P76" s="44">
        <f t="shared" si="10"/>
        <v>0.13850000000000001</v>
      </c>
      <c r="Q76" s="44"/>
      <c r="R76" s="44">
        <f t="shared" si="11"/>
        <v>6000</v>
      </c>
      <c r="S76" s="44">
        <f t="shared" si="12"/>
        <v>-1.1103492811531966E-2</v>
      </c>
      <c r="T76" s="44">
        <f t="shared" si="13"/>
        <v>-4.143817620726397E-2</v>
      </c>
      <c r="U76" s="44">
        <f t="shared" si="15"/>
        <v>60</v>
      </c>
      <c r="V76" s="44">
        <f t="shared" si="16"/>
        <v>5.645719207825068</v>
      </c>
      <c r="W76" s="44">
        <f t="shared" si="17"/>
        <v>10</v>
      </c>
      <c r="X76" s="44">
        <f t="shared" si="18"/>
        <v>269.54842200000002</v>
      </c>
      <c r="Y76" s="44">
        <f t="shared" si="19"/>
        <v>26.954842200000002</v>
      </c>
      <c r="Z76" s="44">
        <f t="shared" si="20"/>
        <v>1.4</v>
      </c>
      <c r="AA76" s="23">
        <f t="shared" si="26"/>
        <v>-0.29919260799468567</v>
      </c>
      <c r="AB76" s="20">
        <f t="shared" si="14"/>
        <v>-17.409130456643982</v>
      </c>
      <c r="AC76" s="20">
        <f t="shared" si="27"/>
        <v>-1.0470801884453746</v>
      </c>
    </row>
    <row r="77" spans="2:29" s="20" customFormat="1" ht="15.75">
      <c r="B77" s="21"/>
      <c r="C77" s="21"/>
      <c r="D77" s="22"/>
      <c r="F77" s="23">
        <v>260</v>
      </c>
      <c r="G77" s="38">
        <f t="shared" si="21"/>
        <v>-28.044602328309704</v>
      </c>
      <c r="H77" s="38">
        <f t="shared" si="22"/>
        <v>4.374863601916288E-2</v>
      </c>
      <c r="I77" s="38">
        <f t="shared" si="23"/>
        <v>1.4585217231170231E-4</v>
      </c>
      <c r="J77" s="38">
        <f t="shared" si="24"/>
        <v>1325077.2933596277</v>
      </c>
      <c r="K77" s="43">
        <f t="shared" si="28"/>
        <v>167.2256958594468</v>
      </c>
      <c r="L77" s="43">
        <f t="shared" si="25"/>
        <v>-1988.5028150710589</v>
      </c>
      <c r="N77" s="44">
        <f t="shared" si="9"/>
        <v>4.2900000000000001E-2</v>
      </c>
      <c r="O77" s="44"/>
      <c r="P77" s="44">
        <f t="shared" si="10"/>
        <v>0.13850000000000001</v>
      </c>
      <c r="Q77" s="44"/>
      <c r="R77" s="44">
        <f t="shared" si="11"/>
        <v>6000</v>
      </c>
      <c r="S77" s="44">
        <f t="shared" si="12"/>
        <v>-7.4496687578471119E-3</v>
      </c>
      <c r="T77" s="44">
        <f t="shared" si="13"/>
        <v>-4.22482240502291E-2</v>
      </c>
      <c r="U77" s="44">
        <f t="shared" si="15"/>
        <v>60</v>
      </c>
      <c r="V77" s="44">
        <f t="shared" si="16"/>
        <v>5.645719207825068</v>
      </c>
      <c r="W77" s="44">
        <f t="shared" si="17"/>
        <v>10</v>
      </c>
      <c r="X77" s="44">
        <f t="shared" si="18"/>
        <v>269.54842200000002</v>
      </c>
      <c r="Y77" s="44">
        <f t="shared" si="19"/>
        <v>26.954842200000002</v>
      </c>
      <c r="Z77" s="44">
        <f t="shared" si="20"/>
        <v>1.4</v>
      </c>
      <c r="AA77" s="23">
        <f t="shared" si="26"/>
        <v>-0.30504132888252056</v>
      </c>
      <c r="AB77" s="20">
        <f t="shared" si="14"/>
        <v>-17.760665369368791</v>
      </c>
      <c r="AC77" s="20">
        <f t="shared" si="27"/>
        <v>-1.040429104359947</v>
      </c>
    </row>
    <row r="78" spans="2:29" s="20" customFormat="1" ht="15.75">
      <c r="B78" s="21"/>
      <c r="C78" s="21"/>
      <c r="D78" s="22"/>
      <c r="F78" s="23">
        <v>265</v>
      </c>
      <c r="G78" s="38">
        <f t="shared" si="21"/>
        <v>-27.61439508379463</v>
      </c>
      <c r="H78" s="38">
        <f t="shared" si="22"/>
        <v>3.9880642279987062E-2</v>
      </c>
      <c r="I78" s="38">
        <f t="shared" si="23"/>
        <v>1.5678865771765396E-4</v>
      </c>
      <c r="J78" s="38">
        <f t="shared" si="24"/>
        <v>1197508.971100416</v>
      </c>
      <c r="K78" s="43">
        <f t="shared" si="28"/>
        <v>148.80818629959882</v>
      </c>
      <c r="L78" s="43">
        <f t="shared" si="25"/>
        <v>-3690.0374523921969</v>
      </c>
      <c r="N78" s="44">
        <f t="shared" si="9"/>
        <v>4.2900000000000001E-2</v>
      </c>
      <c r="O78" s="44"/>
      <c r="P78" s="44">
        <f t="shared" si="10"/>
        <v>0.13850000000000001</v>
      </c>
      <c r="Q78" s="44"/>
      <c r="R78" s="44">
        <f t="shared" si="11"/>
        <v>6000</v>
      </c>
      <c r="S78" s="44">
        <f t="shared" si="12"/>
        <v>-3.7391483224001598E-3</v>
      </c>
      <c r="T78" s="44">
        <f t="shared" si="13"/>
        <v>-4.2736737940828988E-2</v>
      </c>
      <c r="U78" s="44">
        <f t="shared" si="15"/>
        <v>60</v>
      </c>
      <c r="V78" s="44">
        <f t="shared" si="16"/>
        <v>5.645719207825068</v>
      </c>
      <c r="W78" s="44">
        <f t="shared" si="17"/>
        <v>10</v>
      </c>
      <c r="X78" s="44">
        <f t="shared" si="18"/>
        <v>269.54842200000002</v>
      </c>
      <c r="Y78" s="44">
        <f t="shared" si="19"/>
        <v>26.954842200000002</v>
      </c>
      <c r="Z78" s="44">
        <f t="shared" si="20"/>
        <v>1.4</v>
      </c>
      <c r="AA78" s="23">
        <f t="shared" si="26"/>
        <v>-0.30856850498793492</v>
      </c>
      <c r="AB78" s="20">
        <f t="shared" si="14"/>
        <v>-17.97299829917581</v>
      </c>
      <c r="AC78" s="20">
        <f t="shared" si="27"/>
        <v>-1.0244688089398137</v>
      </c>
    </row>
    <row r="79" spans="2:29" s="20" customFormat="1" ht="15.75">
      <c r="B79" s="21"/>
      <c r="C79" s="21"/>
      <c r="D79" s="22"/>
      <c r="F79" s="23">
        <v>270</v>
      </c>
      <c r="G79" s="38">
        <f t="shared" si="21"/>
        <v>-26.954877151747343</v>
      </c>
      <c r="H79" s="38">
        <f t="shared" si="22"/>
        <v>3.6088590902527896E-2</v>
      </c>
      <c r="I79" s="38">
        <f t="shared" si="23"/>
        <v>1.6751042133587469E-4</v>
      </c>
      <c r="J79" s="38">
        <f t="shared" si="24"/>
        <v>1091592.9223336598</v>
      </c>
      <c r="K79" s="43">
        <f t="shared" si="28"/>
        <v>132.40688904549305</v>
      </c>
      <c r="L79" s="43">
        <f t="shared" si="25"/>
        <v>-5245.833623669997</v>
      </c>
      <c r="N79" s="44">
        <f t="shared" si="9"/>
        <v>4.2900000000000001E-2</v>
      </c>
      <c r="O79" s="44"/>
      <c r="P79" s="44">
        <f t="shared" si="10"/>
        <v>0.13850000000000001</v>
      </c>
      <c r="Q79" s="44"/>
      <c r="R79" s="44">
        <f t="shared" si="11"/>
        <v>6000</v>
      </c>
      <c r="S79" s="44">
        <f t="shared" si="12"/>
        <v>-1.7075850322105233E-7</v>
      </c>
      <c r="T79" s="44">
        <f t="shared" si="13"/>
        <v>-4.2899999999660154E-2</v>
      </c>
      <c r="U79" s="44">
        <f t="shared" si="15"/>
        <v>60</v>
      </c>
      <c r="V79" s="44">
        <f t="shared" si="16"/>
        <v>5.645719207825068</v>
      </c>
      <c r="W79" s="44">
        <f t="shared" si="17"/>
        <v>10</v>
      </c>
      <c r="X79" s="44">
        <f t="shared" si="18"/>
        <v>269.54842200000002</v>
      </c>
      <c r="Y79" s="44">
        <f t="shared" si="19"/>
        <v>26.954842200000002</v>
      </c>
      <c r="Z79" s="44">
        <f t="shared" si="20"/>
        <v>1.4</v>
      </c>
      <c r="AA79" s="23">
        <f t="shared" si="26"/>
        <v>-0.30974729241631876</v>
      </c>
      <c r="AB79" s="20">
        <f t="shared" si="14"/>
        <v>-18.044017064535733</v>
      </c>
      <c r="AC79" s="20">
        <f t="shared" si="27"/>
        <v>-1.0000012966778689</v>
      </c>
    </row>
    <row r="80" spans="2:29" s="20" customFormat="1" ht="15.75">
      <c r="B80" s="21"/>
      <c r="C80" s="21"/>
      <c r="D80" s="22"/>
      <c r="F80" s="23">
        <v>275</v>
      </c>
      <c r="G80" s="38">
        <f t="shared" si="21"/>
        <v>-26.090215795530003</v>
      </c>
      <c r="H80" s="38">
        <f t="shared" si="22"/>
        <v>3.2402676196849646E-2</v>
      </c>
      <c r="I80" s="38">
        <f t="shared" si="23"/>
        <v>1.7793209083806526E-4</v>
      </c>
      <c r="J80" s="38">
        <f t="shared" si="24"/>
        <v>1003143.999379307</v>
      </c>
      <c r="K80" s="43">
        <f t="shared" si="28"/>
        <v>117.77509538008715</v>
      </c>
      <c r="L80" s="43">
        <f t="shared" si="25"/>
        <v>-6642.2355046513285</v>
      </c>
      <c r="N80" s="44">
        <f t="shared" si="9"/>
        <v>4.2900000000000001E-2</v>
      </c>
      <c r="O80" s="44"/>
      <c r="P80" s="44">
        <f t="shared" si="10"/>
        <v>0.13850000000000001</v>
      </c>
      <c r="Q80" s="44"/>
      <c r="R80" s="44">
        <f t="shared" si="11"/>
        <v>6000</v>
      </c>
      <c r="S80" s="44">
        <f t="shared" si="12"/>
        <v>3.7388081049668782E-3</v>
      </c>
      <c r="T80" s="44">
        <f t="shared" si="13"/>
        <v>-4.2736767705972269E-2</v>
      </c>
      <c r="U80" s="44">
        <f t="shared" si="15"/>
        <v>60</v>
      </c>
      <c r="V80" s="44">
        <f t="shared" si="16"/>
        <v>5.645719207825068</v>
      </c>
      <c r="W80" s="44">
        <f t="shared" si="17"/>
        <v>10</v>
      </c>
      <c r="X80" s="44">
        <f t="shared" si="18"/>
        <v>269.54842200000002</v>
      </c>
      <c r="Y80" s="44">
        <f t="shared" si="19"/>
        <v>26.954842200000002</v>
      </c>
      <c r="Z80" s="44">
        <f t="shared" si="20"/>
        <v>1.4</v>
      </c>
      <c r="AA80" s="23">
        <f t="shared" si="26"/>
        <v>-0.3085687198987167</v>
      </c>
      <c r="AB80" s="20">
        <f t="shared" si="14"/>
        <v>-17.973011244365196</v>
      </c>
      <c r="AC80" s="20">
        <f t="shared" si="27"/>
        <v>-0.96792315094799597</v>
      </c>
    </row>
    <row r="81" spans="2:29" s="20" customFormat="1" ht="15.75">
      <c r="B81" s="21"/>
      <c r="C81" s="21"/>
      <c r="D81" s="22"/>
      <c r="F81" s="23">
        <v>280</v>
      </c>
      <c r="G81" s="38">
        <f t="shared" si="21"/>
        <v>-25.046139578331463</v>
      </c>
      <c r="H81" s="38">
        <f t="shared" si="22"/>
        <v>2.8849615836622468E-2</v>
      </c>
      <c r="I81" s="38">
        <f t="shared" si="23"/>
        <v>1.8797812384544274E-4</v>
      </c>
      <c r="J81" s="38">
        <f t="shared" si="24"/>
        <v>928900.16393286025</v>
      </c>
      <c r="K81" s="43">
        <f t="shared" si="28"/>
        <v>104.69413422088829</v>
      </c>
      <c r="L81" s="43">
        <f t="shared" si="25"/>
        <v>-7870.4303972490252</v>
      </c>
      <c r="N81" s="44">
        <f t="shared" si="9"/>
        <v>4.2900000000000001E-2</v>
      </c>
      <c r="O81" s="44"/>
      <c r="P81" s="44">
        <f t="shared" si="10"/>
        <v>0.13850000000000001</v>
      </c>
      <c r="Q81" s="44"/>
      <c r="R81" s="44">
        <f t="shared" si="11"/>
        <v>6000</v>
      </c>
      <c r="S81" s="44">
        <f t="shared" si="12"/>
        <v>7.4493324292426773E-3</v>
      </c>
      <c r="T81" s="44">
        <f t="shared" si="13"/>
        <v>-4.2248283353985325E-2</v>
      </c>
      <c r="U81" s="44">
        <f t="shared" si="15"/>
        <v>60</v>
      </c>
      <c r="V81" s="44">
        <f t="shared" si="16"/>
        <v>5.645719207825068</v>
      </c>
      <c r="W81" s="44">
        <f t="shared" si="17"/>
        <v>10</v>
      </c>
      <c r="X81" s="44">
        <f t="shared" si="18"/>
        <v>269.54842200000002</v>
      </c>
      <c r="Y81" s="44">
        <f t="shared" si="19"/>
        <v>26.954842200000002</v>
      </c>
      <c r="Z81" s="44">
        <f t="shared" si="20"/>
        <v>1.4</v>
      </c>
      <c r="AA81" s="23">
        <f t="shared" si="26"/>
        <v>-0.30504175706848607</v>
      </c>
      <c r="AB81" s="20">
        <f t="shared" si="14"/>
        <v>-17.760691130435209</v>
      </c>
      <c r="AC81" s="20">
        <f t="shared" si="27"/>
        <v>-0.92918887792010407</v>
      </c>
    </row>
    <row r="82" spans="2:29" s="20" customFormat="1" ht="15.75">
      <c r="B82" s="21"/>
      <c r="C82" s="21"/>
      <c r="D82" s="22"/>
      <c r="F82" s="23">
        <v>285</v>
      </c>
      <c r="G82" s="38">
        <f t="shared" si="21"/>
        <v>-23.848938149559157</v>
      </c>
      <c r="H82" s="38">
        <f t="shared" si="22"/>
        <v>2.5452503716221979E-2</v>
      </c>
      <c r="I82" s="38">
        <f t="shared" si="23"/>
        <v>1.9758322396513882E-4</v>
      </c>
      <c r="J82" s="38">
        <f t="shared" si="24"/>
        <v>866301.72660707228</v>
      </c>
      <c r="K82" s="43">
        <f t="shared" si="28"/>
        <v>92.971693335187638</v>
      </c>
      <c r="L82" s="43">
        <f t="shared" si="25"/>
        <v>-8926.4606593529061</v>
      </c>
      <c r="N82" s="44">
        <f t="shared" si="9"/>
        <v>4.2900000000000001E-2</v>
      </c>
      <c r="O82" s="44"/>
      <c r="P82" s="44">
        <f t="shared" si="10"/>
        <v>0.13850000000000001</v>
      </c>
      <c r="Q82" s="44"/>
      <c r="R82" s="44">
        <f t="shared" si="11"/>
        <v>6000</v>
      </c>
      <c r="S82" s="44">
        <f t="shared" si="12"/>
        <v>1.1103162931415817E-2</v>
      </c>
      <c r="T82" s="44">
        <f t="shared" si="13"/>
        <v>-4.1438264598296512E-2</v>
      </c>
      <c r="U82" s="44">
        <f t="shared" si="15"/>
        <v>60</v>
      </c>
      <c r="V82" s="44">
        <f t="shared" si="16"/>
        <v>5.645719207825068</v>
      </c>
      <c r="W82" s="44">
        <f t="shared" si="17"/>
        <v>10</v>
      </c>
      <c r="X82" s="44">
        <f t="shared" si="18"/>
        <v>269.54842200000002</v>
      </c>
      <c r="Y82" s="44">
        <f t="shared" si="19"/>
        <v>26.954842200000002</v>
      </c>
      <c r="Z82" s="44">
        <f t="shared" si="20"/>
        <v>1.4</v>
      </c>
      <c r="AA82" s="23">
        <f t="shared" si="26"/>
        <v>-0.2991932461970867</v>
      </c>
      <c r="AB82" s="20">
        <f t="shared" si="14"/>
        <v>-17.409168778397316</v>
      </c>
      <c r="AC82" s="20">
        <f t="shared" si="27"/>
        <v>-0.88477379954979485</v>
      </c>
    </row>
    <row r="83" spans="2:29" s="20" customFormat="1" ht="15.75">
      <c r="B83" s="21"/>
      <c r="C83" s="21"/>
      <c r="D83" s="22"/>
      <c r="F83" s="23">
        <v>290</v>
      </c>
      <c r="G83" s="38">
        <f t="shared" si="21"/>
        <v>-22.524514771034926</v>
      </c>
      <c r="H83" s="38">
        <f t="shared" si="22"/>
        <v>2.2230798782285684E-2</v>
      </c>
      <c r="I83" s="38">
        <f t="shared" si="23"/>
        <v>2.0669237236820324E-4</v>
      </c>
      <c r="J83" s="38">
        <f t="shared" si="24"/>
        <v>813326.72788641765</v>
      </c>
      <c r="K83" s="43">
        <f t="shared" si="28"/>
        <v>82.439054531798035</v>
      </c>
      <c r="L83" s="43">
        <f t="shared" si="25"/>
        <v>-9811.0900634088866</v>
      </c>
      <c r="N83" s="44">
        <f t="shared" si="9"/>
        <v>4.2900000000000001E-2</v>
      </c>
      <c r="O83" s="44"/>
      <c r="P83" s="44">
        <f t="shared" si="10"/>
        <v>0.13850000000000001</v>
      </c>
      <c r="Q83" s="44"/>
      <c r="R83" s="44">
        <f t="shared" si="11"/>
        <v>6000</v>
      </c>
      <c r="S83" s="44">
        <f t="shared" si="12"/>
        <v>1.4672491802068366E-2</v>
      </c>
      <c r="T83" s="44">
        <f t="shared" si="13"/>
        <v>-4.0312876160331662E-2</v>
      </c>
      <c r="U83" s="44">
        <f t="shared" si="15"/>
        <v>60</v>
      </c>
      <c r="V83" s="44">
        <f t="shared" si="16"/>
        <v>5.645719207825068</v>
      </c>
      <c r="W83" s="44">
        <f t="shared" si="17"/>
        <v>10</v>
      </c>
      <c r="X83" s="44">
        <f t="shared" si="18"/>
        <v>269.54842200000002</v>
      </c>
      <c r="Y83" s="44">
        <f t="shared" si="19"/>
        <v>26.954842200000002</v>
      </c>
      <c r="Z83" s="44">
        <f t="shared" si="20"/>
        <v>1.4</v>
      </c>
      <c r="AA83" s="23">
        <f t="shared" si="26"/>
        <v>-0.29106769790853182</v>
      </c>
      <c r="AB83" s="20">
        <f t="shared" si="14"/>
        <v>-16.921902642981685</v>
      </c>
      <c r="AC83" s="20">
        <f t="shared" si="27"/>
        <v>-0.83563890316653111</v>
      </c>
    </row>
    <row r="84" spans="2:29" s="20" customFormat="1" ht="15.75">
      <c r="B84" s="21"/>
      <c r="C84" s="21"/>
      <c r="D84" s="22"/>
      <c r="F84" s="23">
        <v>295</v>
      </c>
      <c r="G84" s="38">
        <f t="shared" si="21"/>
        <v>-21.097548367447253</v>
      </c>
      <c r="H84" s="38">
        <f t="shared" si="22"/>
        <v>1.9200438439053773E-2</v>
      </c>
      <c r="I84" s="38">
        <f t="shared" si="23"/>
        <v>2.152605071438278E-4</v>
      </c>
      <c r="J84" s="38">
        <f t="shared" si="24"/>
        <v>768367.82685796998</v>
      </c>
      <c r="K84" s="43">
        <f t="shared" si="28"/>
        <v>72.948048260068674</v>
      </c>
      <c r="L84" s="43">
        <f t="shared" si="25"/>
        <v>-10529.530576655767</v>
      </c>
      <c r="N84" s="44">
        <f t="shared" si="9"/>
        <v>4.2900000000000001E-2</v>
      </c>
      <c r="O84" s="44"/>
      <c r="P84" s="44">
        <f t="shared" si="10"/>
        <v>0.13850000000000001</v>
      </c>
      <c r="Q84" s="44"/>
      <c r="R84" s="44">
        <f t="shared" si="11"/>
        <v>6000</v>
      </c>
      <c r="S84" s="44">
        <f t="shared" si="12"/>
        <v>1.8130154339135906E-2</v>
      </c>
      <c r="T84" s="44">
        <f t="shared" si="13"/>
        <v>-3.8880682911172117E-2</v>
      </c>
      <c r="U84" s="44">
        <f t="shared" si="15"/>
        <v>60</v>
      </c>
      <c r="V84" s="44">
        <f t="shared" si="16"/>
        <v>5.645719207825068</v>
      </c>
      <c r="W84" s="44">
        <f t="shared" si="17"/>
        <v>10</v>
      </c>
      <c r="X84" s="44">
        <f t="shared" si="18"/>
        <v>269.54842200000002</v>
      </c>
      <c r="Y84" s="44">
        <f t="shared" si="19"/>
        <v>26.954842200000002</v>
      </c>
      <c r="Z84" s="44">
        <f t="shared" si="20"/>
        <v>1.4</v>
      </c>
      <c r="AA84" s="23">
        <f t="shared" si="26"/>
        <v>-0.2807269524272355</v>
      </c>
      <c r="AB84" s="20">
        <f t="shared" si="14"/>
        <v>-16.303610052910749</v>
      </c>
      <c r="AC84" s="20">
        <f t="shared" si="27"/>
        <v>-0.78269975431157479</v>
      </c>
    </row>
    <row r="85" spans="2:29" s="20" customFormat="1" ht="15.75">
      <c r="B85" s="21"/>
      <c r="C85" s="21"/>
      <c r="D85" s="22"/>
      <c r="F85" s="23">
        <v>300</v>
      </c>
      <c r="G85" s="38">
        <f t="shared" si="21"/>
        <v>-19.590807694146541</v>
      </c>
      <c r="H85" s="38">
        <f t="shared" si="22"/>
        <v>1.6374058166096182E-2</v>
      </c>
      <c r="I85" s="38">
        <f t="shared" si="23"/>
        <v>2.2325190234537653E-4</v>
      </c>
      <c r="J85" s="38">
        <f t="shared" si="24"/>
        <v>730139.8277136503</v>
      </c>
      <c r="K85" s="43">
        <f t="shared" si="28"/>
        <v>64.368130295589395</v>
      </c>
      <c r="L85" s="43">
        <f t="shared" si="25"/>
        <v>-11091.03976739634</v>
      </c>
      <c r="N85" s="44">
        <f t="shared" si="9"/>
        <v>4.2900000000000001E-2</v>
      </c>
      <c r="O85" s="44"/>
      <c r="P85" s="44">
        <f t="shared" si="10"/>
        <v>0.13850000000000001</v>
      </c>
      <c r="Q85" s="44"/>
      <c r="R85" s="44">
        <f t="shared" si="11"/>
        <v>6000</v>
      </c>
      <c r="S85" s="44">
        <f t="shared" si="12"/>
        <v>2.1449835687343915E-2</v>
      </c>
      <c r="T85" s="44">
        <f t="shared" si="13"/>
        <v>-3.7152584687824175E-2</v>
      </c>
      <c r="U85" s="44">
        <f t="shared" si="15"/>
        <v>60</v>
      </c>
      <c r="V85" s="44">
        <f t="shared" si="16"/>
        <v>5.645719207825068</v>
      </c>
      <c r="W85" s="44">
        <f t="shared" si="17"/>
        <v>10</v>
      </c>
      <c r="X85" s="44">
        <f t="shared" si="18"/>
        <v>269.54842200000002</v>
      </c>
      <c r="Y85" s="44">
        <f t="shared" si="19"/>
        <v>26.954842200000002</v>
      </c>
      <c r="Z85" s="44">
        <f t="shared" si="20"/>
        <v>1.4</v>
      </c>
      <c r="AA85" s="23">
        <f t="shared" si="26"/>
        <v>-0.26824970893735867</v>
      </c>
      <c r="AB85" s="20">
        <f t="shared" si="14"/>
        <v>-15.560153988546229</v>
      </c>
      <c r="AC85" s="20">
        <f t="shared" si="27"/>
        <v>-0.72680105299026954</v>
      </c>
    </row>
    <row r="86" spans="2:29" s="20" customFormat="1" ht="15.75">
      <c r="B86" s="21"/>
      <c r="C86" s="21"/>
      <c r="D86" s="22"/>
      <c r="F86" s="23">
        <v>305</v>
      </c>
      <c r="G86" s="38">
        <f t="shared" si="21"/>
        <v>-18.024642385030514</v>
      </c>
      <c r="H86" s="38">
        <f t="shared" si="22"/>
        <v>1.3761294285437868E-2</v>
      </c>
      <c r="I86" s="38">
        <f t="shared" si="23"/>
        <v>2.3063931193723015E-4</v>
      </c>
      <c r="J86" s="38">
        <f t="shared" si="24"/>
        <v>697609.85517559014</v>
      </c>
      <c r="K86" s="43">
        <f t="shared" si="28"/>
        <v>56.58375673715824</v>
      </c>
      <c r="L86" s="43">
        <f t="shared" si="25"/>
        <v>-11508.40292863128</v>
      </c>
      <c r="N86" s="44">
        <f t="shared" si="9"/>
        <v>4.2900000000000001E-2</v>
      </c>
      <c r="O86" s="44"/>
      <c r="P86" s="44">
        <f t="shared" si="10"/>
        <v>0.13850000000000001</v>
      </c>
      <c r="Q86" s="44"/>
      <c r="R86" s="44">
        <f t="shared" si="11"/>
        <v>6000</v>
      </c>
      <c r="S86" s="44">
        <f t="shared" si="12"/>
        <v>2.460627110980752E-2</v>
      </c>
      <c r="T86" s="44">
        <f t="shared" si="13"/>
        <v>-3.5141733339018037E-2</v>
      </c>
      <c r="U86" s="44">
        <f t="shared" si="15"/>
        <v>60</v>
      </c>
      <c r="V86" s="44">
        <f t="shared" si="16"/>
        <v>5.645719207825068</v>
      </c>
      <c r="W86" s="44">
        <f t="shared" si="17"/>
        <v>10</v>
      </c>
      <c r="X86" s="44">
        <f t="shared" si="18"/>
        <v>269.54842200000002</v>
      </c>
      <c r="Y86" s="44">
        <f t="shared" si="19"/>
        <v>26.954842200000002</v>
      </c>
      <c r="Z86" s="44">
        <f t="shared" si="20"/>
        <v>1.4</v>
      </c>
      <c r="AA86" s="23">
        <f t="shared" si="26"/>
        <v>-0.25373092663550928</v>
      </c>
      <c r="AB86" s="20">
        <f t="shared" si="14"/>
        <v>-14.698412021955411</v>
      </c>
      <c r="AC86" s="20">
        <f t="shared" si="27"/>
        <v>-0.66869775201394122</v>
      </c>
    </row>
    <row r="87" spans="2:29" s="20" customFormat="1" ht="15.75">
      <c r="B87" s="21"/>
      <c r="C87" s="21"/>
      <c r="D87" s="22"/>
      <c r="F87" s="23">
        <v>310</v>
      </c>
      <c r="G87" s="38">
        <f t="shared" si="21"/>
        <v>-16.416657289357051</v>
      </c>
      <c r="H87" s="38">
        <f t="shared" si="22"/>
        <v>1.1369144661807114E-2</v>
      </c>
      <c r="I87" s="38">
        <f t="shared" si="23"/>
        <v>2.374029499397221E-4</v>
      </c>
      <c r="J87" s="38">
        <f t="shared" si="24"/>
        <v>669944.33473091014</v>
      </c>
      <c r="K87" s="43">
        <f t="shared" si="28"/>
        <v>49.492109458006425</v>
      </c>
      <c r="L87" s="43">
        <f t="shared" si="25"/>
        <v>-11797.317455032658</v>
      </c>
      <c r="N87" s="44">
        <f t="shared" si="9"/>
        <v>4.2900000000000001E-2</v>
      </c>
      <c r="O87" s="44"/>
      <c r="P87" s="44">
        <f t="shared" si="10"/>
        <v>0.13850000000000001</v>
      </c>
      <c r="Q87" s="44"/>
      <c r="R87" s="44">
        <f t="shared" si="11"/>
        <v>6000</v>
      </c>
      <c r="S87" s="44">
        <f t="shared" si="12"/>
        <v>2.7575438267609859E-2</v>
      </c>
      <c r="T87" s="44">
        <f t="shared" si="13"/>
        <v>-3.2863432631866654E-2</v>
      </c>
      <c r="U87" s="44">
        <f t="shared" si="15"/>
        <v>60</v>
      </c>
      <c r="V87" s="44">
        <f t="shared" si="16"/>
        <v>5.645719207825068</v>
      </c>
      <c r="W87" s="44">
        <f t="shared" si="17"/>
        <v>10</v>
      </c>
      <c r="X87" s="44">
        <f t="shared" si="18"/>
        <v>269.54842200000002</v>
      </c>
      <c r="Y87" s="44">
        <f t="shared" si="19"/>
        <v>26.954842200000002</v>
      </c>
      <c r="Z87" s="44">
        <f t="shared" si="20"/>
        <v>1.4</v>
      </c>
      <c r="AA87" s="23">
        <f t="shared" si="26"/>
        <v>-0.23728110203513827</v>
      </c>
      <c r="AB87" s="20">
        <f t="shared" si="14"/>
        <v>-13.726135768710593</v>
      </c>
      <c r="AC87" s="20">
        <f t="shared" si="27"/>
        <v>-0.60904297519341599</v>
      </c>
    </row>
    <row r="88" spans="2:29" s="20" customFormat="1" ht="15.75">
      <c r="B88" s="21"/>
      <c r="C88" s="21"/>
      <c r="D88" s="22"/>
      <c r="F88" s="23">
        <v>315</v>
      </c>
      <c r="G88" s="38">
        <f t="shared" si="21"/>
        <v>-14.781560399344022</v>
      </c>
      <c r="H88" s="38">
        <f t="shared" si="22"/>
        <v>9.2023623873365643E-3</v>
      </c>
      <c r="I88" s="38">
        <f t="shared" si="23"/>
        <v>2.4352937731281064E-4</v>
      </c>
      <c r="J88" s="38">
        <f t="shared" si="24"/>
        <v>646468.50703657058</v>
      </c>
      <c r="K88" s="43">
        <f t="shared" si="28"/>
        <v>43.001159773656724</v>
      </c>
      <c r="L88" s="43">
        <f t="shared" si="25"/>
        <v>-11975.699907358076</v>
      </c>
      <c r="N88" s="44">
        <f t="shared" si="9"/>
        <v>4.2900000000000001E-2</v>
      </c>
      <c r="O88" s="44"/>
      <c r="P88" s="44">
        <f t="shared" si="10"/>
        <v>0.13850000000000001</v>
      </c>
      <c r="Q88" s="44"/>
      <c r="R88" s="44">
        <f t="shared" si="11"/>
        <v>6000</v>
      </c>
      <c r="S88" s="44">
        <f t="shared" si="12"/>
        <v>3.0334740043997652E-2</v>
      </c>
      <c r="T88" s="44">
        <f t="shared" si="13"/>
        <v>-3.0335021781153968E-2</v>
      </c>
      <c r="U88" s="44">
        <f t="shared" si="15"/>
        <v>60</v>
      </c>
      <c r="V88" s="44">
        <f t="shared" si="16"/>
        <v>5.645719207825068</v>
      </c>
      <c r="W88" s="44">
        <f t="shared" si="17"/>
        <v>10</v>
      </c>
      <c r="X88" s="44">
        <f t="shared" si="18"/>
        <v>269.54842200000002</v>
      </c>
      <c r="Y88" s="44">
        <f t="shared" si="19"/>
        <v>26.954842200000002</v>
      </c>
      <c r="Z88" s="44">
        <f t="shared" si="20"/>
        <v>1.4</v>
      </c>
      <c r="AA88" s="23">
        <f t="shared" si="26"/>
        <v>-0.21902542802277231</v>
      </c>
      <c r="AB88" s="20">
        <f t="shared" si="14"/>
        <v>-12.65180883867578</v>
      </c>
      <c r="AC88" s="20">
        <f t="shared" si="27"/>
        <v>-0.54838237559201986</v>
      </c>
    </row>
    <row r="89" spans="2:29" s="20" customFormat="1" ht="15.75">
      <c r="B89" s="21"/>
      <c r="C89" s="21"/>
      <c r="D89" s="22"/>
      <c r="F89" s="23">
        <v>320</v>
      </c>
      <c r="G89" s="38">
        <f t="shared" ref="G89:G97" si="29">(1-(S89/(P89^2-T89^2)^0.5))*T89*R89*3.14159/30</f>
        <v>-13.131162698586543</v>
      </c>
      <c r="H89" s="38">
        <f t="shared" ref="H89:H97" si="30">(P89^2-T89^2)^0.5-S89-P89+N89</f>
        <v>7.2638597351824749E-3</v>
      </c>
      <c r="I89" s="38">
        <f t="shared" ref="I89:I97" si="31">X89/1000000-H89*3.14159*(U89/1000)^2/4</f>
        <v>2.490103598050933E-4</v>
      </c>
      <c r="J89" s="38">
        <f t="shared" ref="J89:J97" si="32">V89/((X89/1000000)-(H89*3.14159*(U89/1000)^2/4))^Z89</f>
        <v>626635.35224412999</v>
      </c>
      <c r="K89" s="43">
        <f t="shared" si="28"/>
        <v>37.028028433516958</v>
      </c>
      <c r="L89" s="43">
        <f t="shared" ref="L89:L97" si="33">2*3.14159^2*(R89/60)^2*2*N89*(COS((F89+180)*3.14159/180)+N89/P89*COS(2*(F89+180)*3.14159/180))</f>
        <v>-12062.938462494794</v>
      </c>
      <c r="N89" s="44">
        <f t="shared" si="9"/>
        <v>4.2900000000000001E-2</v>
      </c>
      <c r="O89" s="44"/>
      <c r="P89" s="44">
        <f t="shared" si="10"/>
        <v>0.13850000000000001</v>
      </c>
      <c r="Q89" s="44"/>
      <c r="R89" s="44">
        <f t="shared" si="11"/>
        <v>6000</v>
      </c>
      <c r="S89" s="44">
        <f t="shared" si="12"/>
        <v>3.2863176521793921E-2</v>
      </c>
      <c r="T89" s="44">
        <f t="shared" si="13"/>
        <v>-2.7575743487663448E-2</v>
      </c>
      <c r="U89" s="44">
        <f t="shared" si="15"/>
        <v>60</v>
      </c>
      <c r="V89" s="44">
        <f t="shared" si="16"/>
        <v>5.645719207825068</v>
      </c>
      <c r="W89" s="44">
        <f t="shared" si="17"/>
        <v>10</v>
      </c>
      <c r="X89" s="44">
        <f t="shared" si="18"/>
        <v>269.54842200000002</v>
      </c>
      <c r="Y89" s="44">
        <f t="shared" si="19"/>
        <v>26.954842200000002</v>
      </c>
      <c r="Z89" s="44">
        <f t="shared" si="20"/>
        <v>1.4</v>
      </c>
      <c r="AA89" s="23">
        <f t="shared" ref="AA89:AA97" si="34">T89/P89</f>
        <v>-0.19910284106616205</v>
      </c>
      <c r="AB89" s="20">
        <f t="shared" si="14"/>
        <v>-11.484510231720808</v>
      </c>
      <c r="AC89" s="20">
        <f t="shared" ref="AC89:AC97" si="35">SIN((F89-AB89)*3.14159/180)/COS(AB89*3.14159/180)</f>
        <v>-0.48715412990199441</v>
      </c>
    </row>
    <row r="90" spans="2:29" s="20" customFormat="1" ht="15.75">
      <c r="B90" s="21"/>
      <c r="C90" s="21"/>
      <c r="D90" s="22"/>
      <c r="F90" s="23">
        <v>325</v>
      </c>
      <c r="G90" s="38">
        <f t="shared" si="29"/>
        <v>-11.474501221092641</v>
      </c>
      <c r="H90" s="38">
        <f t="shared" si="30"/>
        <v>5.5551032229471178E-3</v>
      </c>
      <c r="I90" s="38">
        <f t="shared" si="31"/>
        <v>2.5384175093923943E-4</v>
      </c>
      <c r="J90" s="38">
        <f t="shared" si="32"/>
        <v>610001.63332288072</v>
      </c>
      <c r="K90" s="43">
        <f t="shared" si="28"/>
        <v>31.497590188943501</v>
      </c>
      <c r="L90" s="43">
        <f t="shared" si="33"/>
        <v>-12079.11500923032</v>
      </c>
      <c r="N90" s="44">
        <f t="shared" ref="N90:N97" si="36">$N$25</f>
        <v>4.2900000000000001E-2</v>
      </c>
      <c r="O90" s="44"/>
      <c r="P90" s="44">
        <f t="shared" ref="P90:P97" si="37">$P$25</f>
        <v>0.13850000000000001</v>
      </c>
      <c r="Q90" s="44"/>
      <c r="R90" s="44">
        <f t="shared" ref="R90:R97" si="38">$R$25</f>
        <v>6000</v>
      </c>
      <c r="S90" s="44">
        <f t="shared" ref="S90:S97" si="39">N90*COS(F90*3.14159/180)</f>
        <v>3.5141504805177866E-2</v>
      </c>
      <c r="T90" s="44">
        <f t="shared" ref="T90:T97" si="40">N90*SIN(F90*3.14159/180)</f>
        <v>-2.460659748985343E-2</v>
      </c>
      <c r="U90" s="44">
        <f t="shared" si="15"/>
        <v>60</v>
      </c>
      <c r="V90" s="44">
        <f t="shared" si="16"/>
        <v>5.645719207825068</v>
      </c>
      <c r="W90" s="44">
        <f t="shared" si="17"/>
        <v>10</v>
      </c>
      <c r="X90" s="44">
        <f t="shared" si="18"/>
        <v>269.54842200000002</v>
      </c>
      <c r="Y90" s="44">
        <f t="shared" si="19"/>
        <v>26.954842200000002</v>
      </c>
      <c r="Z90" s="44">
        <f t="shared" si="20"/>
        <v>1.4</v>
      </c>
      <c r="AA90" s="23">
        <f t="shared" si="34"/>
        <v>-0.17766496382565652</v>
      </c>
      <c r="AB90" s="20">
        <f t="shared" ref="AB90:AB97" si="41">ASIN(AA90)*180/3.14159</f>
        <v>-10.233788639791477</v>
      </c>
      <c r="AC90" s="20">
        <f t="shared" si="35"/>
        <v>-0.42569350382220467</v>
      </c>
    </row>
    <row r="91" spans="2:29" s="20" customFormat="1" ht="15.75">
      <c r="B91" s="21"/>
      <c r="C91" s="21"/>
      <c r="D91" s="22"/>
      <c r="F91" s="23">
        <v>330</v>
      </c>
      <c r="G91" s="38">
        <f t="shared" si="29"/>
        <v>-9.8180543079739664</v>
      </c>
      <c r="H91" s="38">
        <f t="shared" si="30"/>
        <v>4.076484825023298E-3</v>
      </c>
      <c r="I91" s="38">
        <f t="shared" si="31"/>
        <v>2.5802244243469961E-4</v>
      </c>
      <c r="J91" s="38">
        <f t="shared" si="32"/>
        <v>596209.37372793688</v>
      </c>
      <c r="K91" s="43">
        <f t="shared" si="28"/>
        <v>26.341272045828077</v>
      </c>
      <c r="L91" s="43">
        <f t="shared" si="33"/>
        <v>-12044.221962855709</v>
      </c>
      <c r="N91" s="44">
        <f t="shared" si="36"/>
        <v>4.2900000000000001E-2</v>
      </c>
      <c r="O91" s="44"/>
      <c r="P91" s="44">
        <f t="shared" si="37"/>
        <v>0.13850000000000001</v>
      </c>
      <c r="Q91" s="44"/>
      <c r="R91" s="44">
        <f t="shared" si="38"/>
        <v>6000</v>
      </c>
      <c r="S91" s="44">
        <f t="shared" si="39"/>
        <v>3.7152385469494148E-2</v>
      </c>
      <c r="T91" s="44">
        <f t="shared" si="40"/>
        <v>-2.1450180743437106E-2</v>
      </c>
      <c r="U91" s="44">
        <f t="shared" ref="U91:U97" si="42">$U$25</f>
        <v>60</v>
      </c>
      <c r="V91" s="44">
        <f t="shared" ref="V91:V97" si="43">$V$25</f>
        <v>5.645719207825068</v>
      </c>
      <c r="W91" s="44">
        <f t="shared" ref="W91:W97" si="44">$W$25</f>
        <v>10</v>
      </c>
      <c r="X91" s="44">
        <f t="shared" ref="X91:X97" si="45">$X$25</f>
        <v>269.54842200000002</v>
      </c>
      <c r="Y91" s="44">
        <f t="shared" ref="Y91:Y97" si="46">$Y$25</f>
        <v>26.954842200000002</v>
      </c>
      <c r="Z91" s="44">
        <f t="shared" ref="Z91:Z97" si="47">$Z$25</f>
        <v>1.4</v>
      </c>
      <c r="AA91" s="23">
        <f t="shared" si="34"/>
        <v>-0.15487495121615238</v>
      </c>
      <c r="AB91" s="20">
        <f t="shared" si="41"/>
        <v>-8.9095514337124442</v>
      </c>
      <c r="AC91" s="20">
        <f t="shared" si="35"/>
        <v>-0.3642408378845543</v>
      </c>
    </row>
    <row r="92" spans="2:29" s="20" customFormat="1" ht="15.75">
      <c r="B92" s="21"/>
      <c r="C92" s="21"/>
      <c r="D92" s="22"/>
      <c r="F92" s="23">
        <v>335</v>
      </c>
      <c r="G92" s="38">
        <f t="shared" si="29"/>
        <v>-8.1660195997392897</v>
      </c>
      <c r="H92" s="38">
        <f t="shared" si="30"/>
        <v>2.8276586105527926E-3</v>
      </c>
      <c r="I92" s="38">
        <f t="shared" si="31"/>
        <v>2.6155341238710616E-4</v>
      </c>
      <c r="J92" s="38">
        <f t="shared" si="32"/>
        <v>584971.52726029535</v>
      </c>
      <c r="K92" s="43">
        <f t="shared" si="28"/>
        <v>21.496000306036464</v>
      </c>
      <c r="L92" s="43">
        <f t="shared" si="33"/>
        <v>-11977.398911949604</v>
      </c>
      <c r="N92" s="44">
        <f t="shared" si="36"/>
        <v>4.2900000000000001E-2</v>
      </c>
      <c r="O92" s="44"/>
      <c r="P92" s="44">
        <f t="shared" si="37"/>
        <v>0.13850000000000001</v>
      </c>
      <c r="Q92" s="44"/>
      <c r="R92" s="44">
        <f t="shared" si="38"/>
        <v>6000</v>
      </c>
      <c r="S92" s="44">
        <f t="shared" si="39"/>
        <v>3.8880514524521459E-2</v>
      </c>
      <c r="T92" s="44">
        <f t="shared" si="40"/>
        <v>-1.8130515445195599E-2</v>
      </c>
      <c r="U92" s="44">
        <f t="shared" si="42"/>
        <v>60</v>
      </c>
      <c r="V92" s="44">
        <f t="shared" si="43"/>
        <v>5.645719207825068</v>
      </c>
      <c r="W92" s="44">
        <f t="shared" si="44"/>
        <v>10</v>
      </c>
      <c r="X92" s="44">
        <f t="shared" si="45"/>
        <v>269.54842200000002</v>
      </c>
      <c r="Y92" s="44">
        <f t="shared" si="46"/>
        <v>26.954842200000002</v>
      </c>
      <c r="Z92" s="44">
        <f t="shared" si="47"/>
        <v>1.4</v>
      </c>
      <c r="AA92" s="23">
        <f t="shared" si="34"/>
        <v>-0.13090624870177325</v>
      </c>
      <c r="AB92" s="20">
        <f t="shared" si="41"/>
        <v>-7.5219704417735604</v>
      </c>
      <c r="AC92" s="20">
        <f t="shared" si="35"/>
        <v>-0.30295186071388991</v>
      </c>
    </row>
    <row r="93" spans="2:29" s="20" customFormat="1" ht="15.75">
      <c r="B93" s="21"/>
      <c r="C93" s="21"/>
      <c r="D93" s="22"/>
      <c r="F93" s="23">
        <v>340</v>
      </c>
      <c r="G93" s="38">
        <f t="shared" si="29"/>
        <v>-6.5206294954409847</v>
      </c>
      <c r="H93" s="38">
        <f t="shared" si="30"/>
        <v>1.8078359076860104E-3</v>
      </c>
      <c r="I93" s="38">
        <f t="shared" si="31"/>
        <v>2.6443689071169548E-4</v>
      </c>
      <c r="J93" s="38">
        <f t="shared" si="32"/>
        <v>576060.92270230141</v>
      </c>
      <c r="K93" s="43">
        <f t="shared" si="28"/>
        <v>16.903259296846059</v>
      </c>
      <c r="L93" s="43">
        <f t="shared" si="33"/>
        <v>-11896.213477856798</v>
      </c>
      <c r="N93" s="44">
        <f t="shared" si="36"/>
        <v>4.2900000000000001E-2</v>
      </c>
      <c r="O93" s="44"/>
      <c r="P93" s="44">
        <f t="shared" si="37"/>
        <v>0.13850000000000001</v>
      </c>
      <c r="Q93" s="44"/>
      <c r="R93" s="44">
        <f t="shared" si="38"/>
        <v>6000</v>
      </c>
      <c r="S93" s="44">
        <f t="shared" si="39"/>
        <v>4.031273988688229E-2</v>
      </c>
      <c r="T93" s="44">
        <f t="shared" si="40"/>
        <v>-1.4672866209864046E-2</v>
      </c>
      <c r="U93" s="44">
        <f t="shared" si="42"/>
        <v>60</v>
      </c>
      <c r="V93" s="44">
        <f t="shared" si="43"/>
        <v>5.645719207825068</v>
      </c>
      <c r="W93" s="44">
        <f t="shared" si="44"/>
        <v>10</v>
      </c>
      <c r="X93" s="44">
        <f t="shared" si="45"/>
        <v>269.54842200000002</v>
      </c>
      <c r="Y93" s="44">
        <f t="shared" si="46"/>
        <v>26.954842200000002</v>
      </c>
      <c r="Z93" s="44">
        <f t="shared" si="47"/>
        <v>1.4</v>
      </c>
      <c r="AA93" s="23">
        <f t="shared" si="34"/>
        <v>-0.10594127227338661</v>
      </c>
      <c r="AB93" s="20">
        <f t="shared" si="41"/>
        <v>-6.0814051189659786</v>
      </c>
      <c r="AC93" s="20">
        <f t="shared" si="35"/>
        <v>-0.24190939227390368</v>
      </c>
    </row>
    <row r="94" spans="2:29" s="20" customFormat="1" ht="15.75">
      <c r="B94" s="21"/>
      <c r="C94" s="21"/>
      <c r="D94" s="22"/>
      <c r="F94" s="23">
        <v>345</v>
      </c>
      <c r="G94" s="38">
        <f t="shared" si="29"/>
        <v>-4.8824844193636192</v>
      </c>
      <c r="H94" s="38">
        <f t="shared" si="30"/>
        <v>1.0160352246851093E-3</v>
      </c>
      <c r="I94" s="38">
        <f t="shared" si="31"/>
        <v>2.6667565250863341E-4</v>
      </c>
      <c r="J94" s="38">
        <f t="shared" si="32"/>
        <v>569301.80604500207</v>
      </c>
      <c r="K94" s="43">
        <f t="shared" si="28"/>
        <v>12.508232390686267</v>
      </c>
      <c r="L94" s="43">
        <f t="shared" si="33"/>
        <v>-11816.009284722981</v>
      </c>
      <c r="N94" s="44">
        <f t="shared" si="36"/>
        <v>4.2900000000000001E-2</v>
      </c>
      <c r="O94" s="44"/>
      <c r="P94" s="44">
        <f t="shared" si="37"/>
        <v>0.13850000000000001</v>
      </c>
      <c r="Q94" s="44"/>
      <c r="R94" s="44">
        <f t="shared" si="38"/>
        <v>6000</v>
      </c>
      <c r="S94" s="44">
        <f t="shared" si="39"/>
        <v>4.1438161475169898E-2</v>
      </c>
      <c r="T94" s="44">
        <f t="shared" si="40"/>
        <v>-1.110354779148293E-2</v>
      </c>
      <c r="U94" s="44">
        <f t="shared" si="42"/>
        <v>60</v>
      </c>
      <c r="V94" s="44">
        <f t="shared" si="43"/>
        <v>5.645719207825068</v>
      </c>
      <c r="W94" s="44">
        <f t="shared" si="44"/>
        <v>10</v>
      </c>
      <c r="X94" s="44">
        <f t="shared" si="45"/>
        <v>269.54842200000002</v>
      </c>
      <c r="Y94" s="44">
        <f t="shared" si="46"/>
        <v>26.954842200000002</v>
      </c>
      <c r="Z94" s="44">
        <f t="shared" si="47"/>
        <v>1.4</v>
      </c>
      <c r="AA94" s="23">
        <f t="shared" si="34"/>
        <v>-8.0170020155111404E-2</v>
      </c>
      <c r="AB94" s="20">
        <f t="shared" si="41"/>
        <v>-4.5983424471290508</v>
      </c>
      <c r="AC94" s="20">
        <f t="shared" si="35"/>
        <v>-0.18113570775656782</v>
      </c>
    </row>
    <row r="95" spans="2:29" s="20" customFormat="1" ht="15.75">
      <c r="B95" s="21"/>
      <c r="C95" s="21"/>
      <c r="D95" s="22"/>
      <c r="F95" s="23">
        <v>350</v>
      </c>
      <c r="G95" s="38">
        <f t="shared" si="29"/>
        <v>-3.2508902253346892</v>
      </c>
      <c r="H95" s="38">
        <f t="shared" si="30"/>
        <v>4.5128547233707489E-4</v>
      </c>
      <c r="I95" s="38">
        <f t="shared" si="31"/>
        <v>2.6827244346566454E-4</v>
      </c>
      <c r="J95" s="38">
        <f t="shared" si="32"/>
        <v>564563.48289204389</v>
      </c>
      <c r="K95" s="43">
        <f t="shared" si="28"/>
        <v>8.2590025865158854</v>
      </c>
      <c r="L95" s="43">
        <f t="shared" si="33"/>
        <v>-11749.34175158685</v>
      </c>
      <c r="N95" s="44">
        <f t="shared" si="36"/>
        <v>4.2900000000000001E-2</v>
      </c>
      <c r="O95" s="44"/>
      <c r="P95" s="44">
        <f t="shared" si="37"/>
        <v>0.13850000000000001</v>
      </c>
      <c r="Q95" s="44"/>
      <c r="R95" s="44">
        <f t="shared" si="38"/>
        <v>6000</v>
      </c>
      <c r="S95" s="44">
        <f t="shared" si="39"/>
        <v>4.2248214166009421E-2</v>
      </c>
      <c r="T95" s="44">
        <f t="shared" si="40"/>
        <v>-7.449724812568637E-3</v>
      </c>
      <c r="U95" s="44">
        <f t="shared" si="42"/>
        <v>60</v>
      </c>
      <c r="V95" s="44">
        <f t="shared" si="43"/>
        <v>5.645719207825068</v>
      </c>
      <c r="W95" s="44">
        <f t="shared" si="44"/>
        <v>10</v>
      </c>
      <c r="X95" s="44">
        <f t="shared" si="45"/>
        <v>269.54842200000002</v>
      </c>
      <c r="Y95" s="44">
        <f t="shared" si="46"/>
        <v>26.954842200000002</v>
      </c>
      <c r="Z95" s="44">
        <f t="shared" si="47"/>
        <v>1.4</v>
      </c>
      <c r="AA95" s="23">
        <f t="shared" si="34"/>
        <v>-5.3788626805549723E-2</v>
      </c>
      <c r="AB95" s="20">
        <f t="shared" si="41"/>
        <v>-3.0833519262271736</v>
      </c>
      <c r="AC95" s="20">
        <f t="shared" si="35"/>
        <v>-0.12060505497356119</v>
      </c>
    </row>
    <row r="96" spans="2:29" s="20" customFormat="1" ht="15.75">
      <c r="B96" s="21"/>
      <c r="C96" s="21"/>
      <c r="D96" s="22"/>
      <c r="F96" s="23">
        <v>355</v>
      </c>
      <c r="G96" s="38">
        <f t="shared" si="29"/>
        <v>-1.6241916820321547</v>
      </c>
      <c r="H96" s="38">
        <f t="shared" si="30"/>
        <v>1.1278253327157844E-4</v>
      </c>
      <c r="I96" s="38">
        <f t="shared" si="31"/>
        <v>2.6922953716916945E-4</v>
      </c>
      <c r="J96" s="38">
        <f t="shared" si="32"/>
        <v>561755.70037039998</v>
      </c>
      <c r="K96" s="43">
        <f t="shared" si="28"/>
        <v>4.1057952114408325</v>
      </c>
      <c r="L96" s="43">
        <f t="shared" si="33"/>
        <v>-11705.519595513657</v>
      </c>
      <c r="N96" s="44">
        <f t="shared" si="36"/>
        <v>4.2900000000000001E-2</v>
      </c>
      <c r="O96" s="44"/>
      <c r="P96" s="44">
        <f t="shared" si="37"/>
        <v>0.13850000000000001</v>
      </c>
      <c r="Q96" s="44"/>
      <c r="R96" s="44">
        <f t="shared" si="38"/>
        <v>6000</v>
      </c>
      <c r="S96" s="44">
        <f t="shared" si="39"/>
        <v>4.273673297970846E-2</v>
      </c>
      <c r="T96" s="44">
        <f t="shared" si="40"/>
        <v>-3.7392050252826881E-3</v>
      </c>
      <c r="U96" s="44">
        <f t="shared" si="42"/>
        <v>60</v>
      </c>
      <c r="V96" s="44">
        <f t="shared" si="43"/>
        <v>5.645719207825068</v>
      </c>
      <c r="W96" s="44">
        <f t="shared" si="44"/>
        <v>10</v>
      </c>
      <c r="X96" s="44">
        <f t="shared" si="45"/>
        <v>269.54842200000002</v>
      </c>
      <c r="Y96" s="44">
        <f t="shared" si="46"/>
        <v>26.954842200000002</v>
      </c>
      <c r="Z96" s="44">
        <f t="shared" si="47"/>
        <v>1.4</v>
      </c>
      <c r="AA96" s="23">
        <f t="shared" si="34"/>
        <v>-2.6997870218647566E-2</v>
      </c>
      <c r="AB96" s="20">
        <f t="shared" si="41"/>
        <v>-1.547053302101973</v>
      </c>
      <c r="AC96" s="20">
        <f t="shared" si="35"/>
        <v>-6.0256026356263967E-2</v>
      </c>
    </row>
    <row r="97" spans="2:29" s="20" customFormat="1" ht="15.75">
      <c r="B97" s="21"/>
      <c r="C97" s="21"/>
      <c r="D97" s="22"/>
      <c r="F97" s="23">
        <v>360</v>
      </c>
      <c r="G97" s="38">
        <f t="shared" si="29"/>
        <v>-9.8743540795952534E-5</v>
      </c>
      <c r="H97" s="38">
        <f t="shared" si="30"/>
        <v>4.1703446251872833E-13</v>
      </c>
      <c r="I97" s="38">
        <f t="shared" si="31"/>
        <v>2.6954842199882091E-4</v>
      </c>
      <c r="J97" s="38">
        <f t="shared" si="32"/>
        <v>560825.51437726279</v>
      </c>
      <c r="K97" s="43">
        <f t="shared" si="28"/>
        <v>2.492005368043502E-4</v>
      </c>
      <c r="L97" s="43">
        <f t="shared" si="33"/>
        <v>-11690.266563014275</v>
      </c>
      <c r="N97" s="44">
        <f t="shared" si="36"/>
        <v>4.2900000000000001E-2</v>
      </c>
      <c r="O97" s="44"/>
      <c r="P97" s="44">
        <f t="shared" si="37"/>
        <v>0.13850000000000001</v>
      </c>
      <c r="Q97" s="44"/>
      <c r="R97" s="44">
        <f t="shared" si="38"/>
        <v>6000</v>
      </c>
      <c r="S97" s="44">
        <f t="shared" si="39"/>
        <v>4.2899999999395838E-2</v>
      </c>
      <c r="T97" s="44">
        <f t="shared" si="40"/>
        <v>-2.2767800426886694E-7</v>
      </c>
      <c r="U97" s="44">
        <f t="shared" si="42"/>
        <v>60</v>
      </c>
      <c r="V97" s="44">
        <f t="shared" si="43"/>
        <v>5.645719207825068</v>
      </c>
      <c r="W97" s="44">
        <f t="shared" si="44"/>
        <v>10</v>
      </c>
      <c r="X97" s="44">
        <f t="shared" si="45"/>
        <v>269.54842200000002</v>
      </c>
      <c r="Y97" s="44">
        <f t="shared" si="46"/>
        <v>26.954842200000002</v>
      </c>
      <c r="Z97" s="44">
        <f t="shared" si="47"/>
        <v>1.4</v>
      </c>
      <c r="AA97" s="23">
        <f t="shared" si="34"/>
        <v>-1.6438845073564398E-6</v>
      </c>
      <c r="AB97" s="20">
        <f t="shared" si="41"/>
        <v>-9.4187723835475795E-5</v>
      </c>
      <c r="AC97" s="20">
        <f t="shared" si="35"/>
        <v>-3.6632950799673008E-6</v>
      </c>
    </row>
    <row r="98" spans="2:29" s="20" customFormat="1" ht="15.75">
      <c r="B98" s="21"/>
      <c r="C98" s="21"/>
      <c r="D98" s="22"/>
      <c r="F98" s="23"/>
      <c r="G98" s="38"/>
      <c r="H98" s="38"/>
      <c r="I98" s="38"/>
      <c r="J98" s="38"/>
      <c r="K98" s="43"/>
      <c r="L98" s="43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23"/>
    </row>
    <row r="99" spans="2:29" s="20" customFormat="1" ht="15.75">
      <c r="B99" s="21"/>
      <c r="C99" s="21"/>
      <c r="D99" s="22"/>
      <c r="F99" s="23"/>
      <c r="G99" s="38"/>
      <c r="H99" s="38"/>
      <c r="I99" s="38"/>
      <c r="J99" s="38"/>
      <c r="K99" s="43"/>
      <c r="L99" s="43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23"/>
    </row>
    <row r="100" spans="2:29" s="20" customFormat="1" ht="15.75">
      <c r="B100" s="21"/>
      <c r="C100" s="21"/>
      <c r="D100" s="22"/>
      <c r="F100" s="23"/>
      <c r="G100" s="38"/>
      <c r="H100" s="38"/>
      <c r="I100" s="38"/>
      <c r="J100" s="38"/>
      <c r="K100" s="43"/>
      <c r="L100" s="43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23"/>
    </row>
    <row r="101" spans="2:29" s="20" customFormat="1">
      <c r="B101" s="21"/>
      <c r="C101" s="21"/>
      <c r="D101" s="22"/>
      <c r="F101" s="23"/>
      <c r="G101" s="23"/>
      <c r="H101" s="23"/>
      <c r="I101" s="23"/>
      <c r="J101" s="23"/>
      <c r="K101" s="24"/>
      <c r="L101" s="24"/>
      <c r="AA101" s="23"/>
    </row>
  </sheetData>
  <sheetProtection password="C4D2" sheet="1" objects="1" scenarios="1"/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</dc:creator>
  <cp:lastModifiedBy>Jean-Luc</cp:lastModifiedBy>
  <cp:lastPrinted>2016-03-02T07:55:33Z</cp:lastPrinted>
  <dcterms:created xsi:type="dcterms:W3CDTF">2016-02-17T10:23:25Z</dcterms:created>
  <dcterms:modified xsi:type="dcterms:W3CDTF">2016-03-13T08:39:12Z</dcterms:modified>
</cp:coreProperties>
</file>