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240" yWindow="-45" windowWidth="15600" windowHeight="11760" tabRatio="500"/>
  </bookViews>
  <sheets>
    <sheet name="Identification" sheetId="1" r:id="rId1"/>
    <sheet name="Evaluation_Résultats" sheetId="2" r:id="rId2"/>
  </sheets>
  <definedNames>
    <definedName name="_xlnm.Print_Area" localSheetId="1">Evaluation_Résultats!$A$1:$O$43</definedName>
    <definedName name="_xlnm.Print_Area" localSheetId="0">Identification!$A$1:$G$35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4" i="2"/>
  <c r="U15"/>
  <c r="U16"/>
  <c r="U23"/>
  <c r="U24"/>
  <c r="U22"/>
  <c r="U25"/>
  <c r="U18"/>
  <c r="U6"/>
  <c r="U30"/>
  <c r="U8"/>
  <c r="U7"/>
  <c r="U9"/>
  <c r="U10"/>
  <c r="U11"/>
  <c r="U12"/>
  <c r="U13"/>
  <c r="U17"/>
  <c r="U19"/>
  <c r="U20"/>
  <c r="U21"/>
  <c r="U26"/>
  <c r="U27"/>
  <c r="U28"/>
  <c r="U29"/>
  <c r="R23"/>
  <c r="R24"/>
  <c r="R12"/>
  <c r="Q28"/>
  <c r="R28"/>
  <c r="L28" s="1"/>
  <c r="Q29"/>
  <c r="R29"/>
  <c r="Q30"/>
  <c r="R30"/>
  <c r="Q23"/>
  <c r="Q24"/>
  <c r="S24" s="1"/>
  <c r="Q25"/>
  <c r="R25"/>
  <c r="Q19"/>
  <c r="R19"/>
  <c r="Q20"/>
  <c r="R20"/>
  <c r="L20" s="1"/>
  <c r="Q15"/>
  <c r="R15"/>
  <c r="Q16"/>
  <c r="R16"/>
  <c r="Q11"/>
  <c r="S11" s="1"/>
  <c r="R11"/>
  <c r="Q12"/>
  <c r="S12" s="1"/>
  <c r="R10"/>
  <c r="L10" s="1"/>
  <c r="Q10"/>
  <c r="Q7"/>
  <c r="R7"/>
  <c r="Q8"/>
  <c r="R8"/>
  <c r="R27"/>
  <c r="Q27"/>
  <c r="R22"/>
  <c r="L22" s="1"/>
  <c r="Q22"/>
  <c r="R18"/>
  <c r="R17" s="1"/>
  <c r="Q18"/>
  <c r="R14"/>
  <c r="L14" s="1"/>
  <c r="Q14"/>
  <c r="Q6"/>
  <c r="S6" s="1"/>
  <c r="R6"/>
  <c r="R5" s="1"/>
  <c r="R13"/>
  <c r="S30"/>
  <c r="S29"/>
  <c r="S28"/>
  <c r="S27"/>
  <c r="S25"/>
  <c r="S23"/>
  <c r="S22"/>
  <c r="S20"/>
  <c r="S19"/>
  <c r="L19" s="1"/>
  <c r="S18"/>
  <c r="S16"/>
  <c r="L16" s="1"/>
  <c r="S15"/>
  <c r="L15" s="1"/>
  <c r="L11"/>
  <c r="S10"/>
  <c r="S8"/>
  <c r="L8" s="1"/>
  <c r="S7"/>
  <c r="L7" s="1"/>
  <c r="K7"/>
  <c r="K8"/>
  <c r="K9"/>
  <c r="K10"/>
  <c r="K11"/>
  <c r="K13"/>
  <c r="K14"/>
  <c r="K15"/>
  <c r="K16"/>
  <c r="K17"/>
  <c r="K18"/>
  <c r="K19"/>
  <c r="K20"/>
  <c r="K21"/>
  <c r="K22"/>
  <c r="K25"/>
  <c r="K26"/>
  <c r="K27"/>
  <c r="K28"/>
  <c r="K29"/>
  <c r="K30"/>
  <c r="I33"/>
  <c r="I32"/>
  <c r="Q31"/>
  <c r="S14"/>
  <c r="K6"/>
  <c r="F41"/>
  <c r="Q13" l="1"/>
  <c r="S13" s="1"/>
  <c r="L18"/>
  <c r="L30"/>
  <c r="L29"/>
  <c r="L26" s="1"/>
  <c r="L27"/>
  <c r="R26"/>
  <c r="Q26" s="1"/>
  <c r="S26" s="1"/>
  <c r="L25"/>
  <c r="L24"/>
  <c r="K24"/>
  <c r="L23"/>
  <c r="R21"/>
  <c r="Q21" s="1"/>
  <c r="S21" s="1"/>
  <c r="K23"/>
  <c r="Q17"/>
  <c r="S17" s="1"/>
  <c r="L17"/>
  <c r="L13"/>
  <c r="R9"/>
  <c r="Q9" s="1"/>
  <c r="S9" s="1"/>
  <c r="L12"/>
  <c r="K12"/>
  <c r="L9"/>
  <c r="U32"/>
  <c r="L35" s="1"/>
  <c r="Q5"/>
  <c r="S5" s="1"/>
  <c r="L6"/>
  <c r="L5" s="1"/>
  <c r="L21" l="1"/>
  <c r="R31"/>
  <c r="E34" s="1"/>
  <c r="E35" s="1"/>
  <c r="E33" l="1"/>
  <c r="E32"/>
</calcChain>
</file>

<file path=xl/comments1.xml><?xml version="1.0" encoding="utf-8"?>
<comments xmlns="http://schemas.openxmlformats.org/spreadsheetml/2006/main">
  <authors>
    <author>Christian MESSAGE</author>
  </authors>
  <commentList>
    <comment ref="K6" authorId="0">
      <text>
        <r>
          <rPr>
            <sz val="9"/>
            <color indexed="81"/>
            <rFont val="Tahoma"/>
            <family val="2"/>
          </rPr>
          <t xml:space="preserve">cellule rouge si erreur dans la zone d'évaluation
</t>
        </r>
      </text>
    </comment>
  </commentList>
</comments>
</file>

<file path=xl/sharedStrings.xml><?xml version="1.0" encoding="utf-8"?>
<sst xmlns="http://schemas.openxmlformats.org/spreadsheetml/2006/main" count="142" uniqueCount="93">
  <si>
    <t>Note brute obtenue par calcul automatique</t>
  </si>
  <si>
    <t>/20</t>
  </si>
  <si>
    <t>Appréciation globale</t>
  </si>
  <si>
    <t>Noms des Correcteurs</t>
  </si>
  <si>
    <t>Signatures</t>
  </si>
  <si>
    <t xml:space="preserve">Note brute </t>
  </si>
  <si>
    <t>Poids de la compétence</t>
  </si>
  <si>
    <t>Poids du critère</t>
  </si>
  <si>
    <t>Consulter le référentiel des activités professionnelles pour obtenir le détail des tâches.</t>
  </si>
  <si>
    <t>Identifications</t>
  </si>
  <si>
    <t>Diplôme :</t>
  </si>
  <si>
    <t>Epreuve :</t>
  </si>
  <si>
    <t>Établissement :</t>
  </si>
  <si>
    <t xml:space="preserve">Session : </t>
  </si>
  <si>
    <t>Nom du candidat :</t>
  </si>
  <si>
    <t>Prénom du candidat :</t>
  </si>
  <si>
    <t>Date de l'évaluation :</t>
  </si>
  <si>
    <t>Lieu de l'évaluation (entreprise ou centre de formation) :</t>
  </si>
  <si>
    <r>
      <t xml:space="preserve">Description sommaire du travail demandé </t>
    </r>
    <r>
      <rPr>
        <sz val="10"/>
        <rFont val="Arial"/>
        <family val="2"/>
      </rPr>
      <t>(le sujet complet doit être joint à cette fiche)</t>
    </r>
    <r>
      <rPr>
        <b/>
        <sz val="10"/>
        <rFont val="Arial"/>
        <family val="2"/>
      </rPr>
      <t xml:space="preserve"> :</t>
    </r>
  </si>
  <si>
    <t>Profil du candidat</t>
  </si>
  <si>
    <t>Mise à jour</t>
  </si>
  <si>
    <t>Brevet de Technicien supérieur Métiers de la Mode - Vêtements</t>
  </si>
  <si>
    <t>ATTENTION, si une cellule  apparait en rouge dans cette colonne, c'est qu'il y a plus d'une valeur donnée à l'indicateur, il faut alors choisir laquelle retenir</t>
  </si>
  <si>
    <t>Assurer les échanges d’informations internes et externes concernant les processus de production et les niveaux de qualité</t>
  </si>
  <si>
    <t>Epreuve E6: Unité U6 - Étude de cas en milieu professionnel</t>
  </si>
  <si>
    <t>A1T1</t>
  </si>
  <si>
    <t>A1T2</t>
  </si>
  <si>
    <t>A1T9</t>
  </si>
  <si>
    <t>A3T1</t>
  </si>
  <si>
    <t>A3T2</t>
  </si>
  <si>
    <t>A3T3</t>
  </si>
  <si>
    <t>A3T4</t>
  </si>
  <si>
    <t>A3T5</t>
  </si>
  <si>
    <t>A3T6</t>
  </si>
  <si>
    <t>Analyser,  puis interpréter  et exploiter les données du styliste ou du designer dans le respect des codes de l’entreprise</t>
  </si>
  <si>
    <t>Établir le dossier de définition (production interne ou sous et/ou co-traitance)</t>
  </si>
  <si>
    <t>Participer à l’élaboration de la stratégie de maîtrise de la qualité des produits</t>
  </si>
  <si>
    <t>Intégrer les tendances en terme de style en tenant compte des codes stylistiques de l’entreprise</t>
  </si>
  <si>
    <t>Participer à la veille technologique relative aux marchés, aux styles, aux produits, aux tendances, aux matériaux, aux techniques exploitables dans le champ d’intervention de l’entreprise</t>
  </si>
  <si>
    <t>Participer à la veille technologique relative aux procédés et processus de réalisation exploitables dans le champ d’intervention de l’entreprise</t>
  </si>
  <si>
    <t>Argumenter au sein d’une équipe en vue de valider une étude</t>
  </si>
  <si>
    <t>Renseigner la traçabilité du produit dans un contexte de développement durable</t>
  </si>
  <si>
    <t>C1.21 : Identifier et caractériser une entreprise et son environnement dans leurs aspects économiques, juridiques et managériaux.</t>
  </si>
  <si>
    <t>C1.22 :   Identifier les éléments clés de la politique mercatique.</t>
  </si>
  <si>
    <t>C3.3 :    Assurer les échanges d’informations internes et externes concernant les processus de production et les niveaux de qualité.</t>
  </si>
  <si>
    <t>C3.4 :    Établir la traçabilité du produit dans un contexte de développement durable</t>
  </si>
  <si>
    <t>C3.2 :    Argumenter au sein d’une équipe en vue de valider une étude</t>
  </si>
  <si>
    <t>X</t>
  </si>
  <si>
    <t>L’analyse est  pertinente.</t>
  </si>
  <si>
    <r>
      <rPr>
        <b/>
        <sz val="10"/>
        <rFont val="Arial Black"/>
        <family val="2"/>
      </rPr>
      <t>É</t>
    </r>
    <r>
      <rPr>
        <sz val="10"/>
        <rFont val="Arial Black"/>
        <family val="2"/>
      </rPr>
      <t>valuation de l'équipe pédagogique</t>
    </r>
  </si>
  <si>
    <t>Évaluation du jury</t>
  </si>
  <si>
    <t>C3.41 ► S'informer des normes et législation en cours</t>
  </si>
  <si>
    <t xml:space="preserve">C3.42 ► Participer à l’analyse du cycle de vie du  produit </t>
  </si>
  <si>
    <t>C3.43 ► Participer à la réduction de l’empreinte écologique du produit</t>
  </si>
  <si>
    <t>C3.44 ► Consigner les informations recueillies sur un support adapté</t>
  </si>
  <si>
    <t>C3.32 ► Transmettre les informations en français et en anglais</t>
  </si>
  <si>
    <t>C3.21 ► Caractériser l’étude</t>
  </si>
  <si>
    <t>C3.22 ► Apporter des solutions</t>
  </si>
  <si>
    <t>C3.23 ► Soumettre des réponses</t>
  </si>
  <si>
    <t>C3.11 ► S’informer en permanence des évolutions et des innovations techniques.</t>
  </si>
  <si>
    <t xml:space="preserve">Logique et justesse des propositions. Rigueur et précision des documents techniques.
</t>
  </si>
  <si>
    <t xml:space="preserve">Note de l'épreuve </t>
  </si>
  <si>
    <t>Notation de l'équipe pédagogique (1/3 de la note finale)</t>
  </si>
  <si>
    <t xml:space="preserve">Notation du jury de la soutenance (2/3 de la note finale) </t>
  </si>
  <si>
    <t>/</t>
  </si>
  <si>
    <t>C3.1 : Participer à la veille technologique relative, aux produits, aux procédés, aux matériaux, aux techniques exploitables dans le champ d’intervention de l’entreprise.</t>
  </si>
  <si>
    <t xml:space="preserve">Les informations sont  identifiées sans omission </t>
  </si>
  <si>
    <t xml:space="preserve">L'analyse est pertinente et cohérente </t>
  </si>
  <si>
    <t xml:space="preserve">L'expression écrite est claire et rigoureuse </t>
  </si>
  <si>
    <t xml:space="preserve">Les informations sont identifiées sans omission </t>
  </si>
  <si>
    <t>Les information retenues sont opportunes - Les bases de données sont instruites.</t>
  </si>
  <si>
    <t>L’information reçue est opportune et exploitable.</t>
  </si>
  <si>
    <t xml:space="preserve">Le problème est clairement identifié </t>
  </si>
  <si>
    <t>Les propositions sont présentées de manière crédible en regard des attendus de l'étude.</t>
  </si>
  <si>
    <t>L’argumentation est convaincante.</t>
  </si>
  <si>
    <t>Les outils modernes de communication sont maintrisés</t>
  </si>
  <si>
    <t>la transmission de l'information est claire et concise quelle que soit la langue d'expréssion.</t>
  </si>
  <si>
    <t>Les communications permettent la compréhension juste des problèmes abordés .</t>
  </si>
  <si>
    <t>Les études conduites (produits, procédés et processus) respectent la réglementation.</t>
  </si>
  <si>
    <t>Les informations consignées sont précises et justes. Leur classement permet une recherche rapide.</t>
  </si>
  <si>
    <t>Non</t>
  </si>
  <si>
    <t xml:space="preserve">Indicateurs de performance                                        </t>
  </si>
  <si>
    <t>Évaluation</t>
  </si>
  <si>
    <t>Poids</t>
  </si>
  <si>
    <t>BTS MÉTIERS DE LA MODE - VÊTEMENTS   -    ÉVALUATION DE L'UNITÉ U6 - Étude de cas en milieu professionnel</t>
  </si>
  <si>
    <t xml:space="preserve">C3.12 ► S’informer auprès des sourceurs de leurs possibilités de fabrication, des matériels et spécialités des entreprises de sous / co traitance </t>
  </si>
  <si>
    <t>Les documents d’échange sont corrects.</t>
  </si>
  <si>
    <t>La prestation technique demandée est pertinente (logique et justesse de l’ACV ,           rigueur et précision les documents techniques).</t>
  </si>
  <si>
    <t>% de compétences évaluées</t>
  </si>
  <si>
    <r>
      <t xml:space="preserve">Travail demandé </t>
    </r>
    <r>
      <rPr>
        <sz val="10"/>
        <rFont val="Arial Narrow"/>
        <family val="2"/>
      </rPr>
      <t>(Repérer les tâches demandées lors du stage et cocher les cases correpondantes. Les taches sont celles qui correspondent à l’unité dans le référentiel de certification, à l’exclusion de toute autre)</t>
    </r>
  </si>
  <si>
    <r>
      <t xml:space="preserve">Données fournies au candidat </t>
    </r>
    <r>
      <rPr>
        <sz val="10"/>
        <rFont val="Arial"/>
        <family val="2"/>
      </rPr>
      <t>(préciser les données fournies à l'étudiant )</t>
    </r>
  </si>
  <si>
    <t xml:space="preserve">Nom: </t>
  </si>
  <si>
    <t>Prénom: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</si>
</sst>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Times New Roman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i/>
      <sz val="12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0"/>
      <color theme="3" tint="-0.249977111117893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Arial Black"/>
      <family val="2"/>
    </font>
    <font>
      <sz val="12"/>
      <name val="Arial Black"/>
      <family val="2"/>
    </font>
    <font>
      <b/>
      <sz val="12"/>
      <color theme="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2E1FB"/>
        <bgColor auto="1"/>
      </patternFill>
    </fill>
    <fill>
      <patternFill patternType="solid">
        <fgColor rgb="FFE2E0F8"/>
        <bgColor indexed="64"/>
      </patternFill>
    </fill>
    <fill>
      <patternFill patternType="solid">
        <fgColor rgb="FFFADB9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231">
    <xf numFmtId="0" fontId="0" fillId="0" borderId="0" xfId="0"/>
    <xf numFmtId="0" fontId="0" fillId="0" borderId="2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vertical="top" wrapText="1"/>
      <protection locked="0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0" xfId="0" applyFont="1" applyFill="1" applyBorder="1" applyProtection="1">
      <protection hidden="1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23" fillId="0" borderId="0" xfId="0" applyFont="1" applyBorder="1" applyAlignment="1">
      <alignment horizontal="right" vertical="center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5" borderId="39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0" fontId="26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26" fillId="0" borderId="45" xfId="0" applyNumberFormat="1" applyFont="1" applyFill="1" applyBorder="1" applyAlignment="1" applyProtection="1">
      <alignment horizontal="left" vertical="center"/>
    </xf>
    <xf numFmtId="10" fontId="28" fillId="0" borderId="0" xfId="0" applyNumberFormat="1" applyFont="1" applyFill="1" applyBorder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top" wrapText="1"/>
      <protection locked="0"/>
    </xf>
    <xf numFmtId="49" fontId="31" fillId="0" borderId="9" xfId="0" applyNumberFormat="1" applyFont="1" applyBorder="1" applyAlignment="1">
      <alignment horizontal="center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9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9" fontId="3" fillId="0" borderId="0" xfId="1" applyFont="1" applyFill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right" vertical="center" wrapText="1"/>
    </xf>
    <xf numFmtId="0" fontId="12" fillId="3" borderId="2" xfId="0" applyFont="1" applyFill="1" applyBorder="1" applyAlignment="1" applyProtection="1">
      <alignment horizontal="right" vertical="center" wrapText="1"/>
    </xf>
    <xf numFmtId="0" fontId="12" fillId="0" borderId="33" xfId="0" applyFont="1" applyFill="1" applyBorder="1" applyAlignment="1" applyProtection="1">
      <alignment horizontal="right" vertical="center" wrapText="1"/>
    </xf>
    <xf numFmtId="0" fontId="9" fillId="8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2" fillId="0" borderId="7" xfId="0" applyFont="1" applyFill="1" applyBorder="1" applyAlignment="1" applyProtection="1">
      <alignment horizontal="right" vertical="center" wrapText="1"/>
    </xf>
    <xf numFmtId="0" fontId="12" fillId="3" borderId="39" xfId="0" applyFont="1" applyFill="1" applyBorder="1" applyAlignment="1" applyProtection="1">
      <alignment horizontal="right" vertical="center" wrapText="1"/>
    </xf>
    <xf numFmtId="0" fontId="9" fillId="8" borderId="39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9" fillId="8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4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12" fillId="3" borderId="36" xfId="0" applyFont="1" applyFill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44" xfId="0" applyFont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right" vertical="center"/>
    </xf>
    <xf numFmtId="0" fontId="12" fillId="3" borderId="30" xfId="0" applyFont="1" applyFill="1" applyBorder="1" applyAlignment="1" applyProtection="1">
      <alignment horizontal="right" vertical="center" wrapText="1"/>
    </xf>
    <xf numFmtId="0" fontId="9" fillId="0" borderId="46" xfId="0" applyFont="1" applyBorder="1" applyAlignment="1" applyProtection="1">
      <alignment horizontal="center" vertical="center"/>
    </xf>
    <xf numFmtId="0" fontId="9" fillId="8" borderId="3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29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10" fontId="3" fillId="0" borderId="0" xfId="0" applyNumberFormat="1" applyFont="1" applyBorder="1" applyAlignment="1" applyProtection="1">
      <alignment vertical="center"/>
    </xf>
    <xf numFmtId="9" fontId="16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wrapText="1"/>
    </xf>
    <xf numFmtId="0" fontId="29" fillId="0" borderId="0" xfId="0" applyFont="1" applyAlignment="1" applyProtection="1">
      <alignment horizontal="center"/>
    </xf>
    <xf numFmtId="0" fontId="29" fillId="0" borderId="15" xfId="0" applyFont="1" applyBorder="1" applyAlignment="1" applyProtection="1">
      <alignment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7" fillId="10" borderId="27" xfId="0" applyFont="1" applyFill="1" applyBorder="1" applyAlignment="1" applyProtection="1">
      <alignment horizontal="left" vertical="center"/>
      <protection locked="0"/>
    </xf>
    <xf numFmtId="0" fontId="29" fillId="0" borderId="3" xfId="0" applyFont="1" applyFill="1" applyBorder="1" applyAlignment="1" applyProtection="1">
      <protection locked="0"/>
    </xf>
    <xf numFmtId="0" fontId="0" fillId="0" borderId="3" xfId="0" applyFill="1" applyBorder="1" applyProtection="1">
      <protection locked="0"/>
    </xf>
    <xf numFmtId="0" fontId="29" fillId="0" borderId="3" xfId="0" applyFont="1" applyFill="1" applyBorder="1" applyProtection="1">
      <protection locked="0"/>
    </xf>
    <xf numFmtId="0" fontId="8" fillId="0" borderId="15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27" fillId="0" borderId="27" xfId="0" applyFont="1" applyBorder="1" applyAlignment="1" applyProtection="1">
      <alignment horizontal="left"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10" borderId="21" xfId="0" applyFont="1" applyFill="1" applyBorder="1" applyAlignment="1" applyProtection="1">
      <alignment horizontal="left" vertical="center"/>
      <protection locked="0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9" fontId="15" fillId="0" borderId="0" xfId="1" applyFont="1" applyAlignment="1" applyProtection="1">
      <alignment horizontal="center" vertical="center" wrapText="1"/>
    </xf>
    <xf numFmtId="9" fontId="32" fillId="9" borderId="0" xfId="1" applyFont="1" applyFill="1" applyAlignment="1" applyProtection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64" fontId="3" fillId="0" borderId="9" xfId="0" applyNumberFormat="1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" fillId="0" borderId="11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164" fontId="24" fillId="0" borderId="8" xfId="0" applyNumberFormat="1" applyFont="1" applyBorder="1" applyAlignment="1" applyProtection="1">
      <alignment vertical="center"/>
    </xf>
    <xf numFmtId="164" fontId="24" fillId="0" borderId="9" xfId="0" applyNumberFormat="1" applyFont="1" applyBorder="1" applyAlignment="1" applyProtection="1">
      <alignment vertical="center"/>
    </xf>
    <xf numFmtId="0" fontId="24" fillId="0" borderId="9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2" fillId="7" borderId="8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 vertical="center"/>
    </xf>
    <xf numFmtId="164" fontId="3" fillId="0" borderId="8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3" fillId="0" borderId="11" xfId="0" applyFont="1" applyBorder="1" applyAlignment="1" applyProtection="1">
      <alignment vertical="top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/>
  <colors>
    <mruColors>
      <color rgb="FFF8D796"/>
      <color rgb="FFFADDA4"/>
      <color rgb="FFFADB9C"/>
      <color rgb="FFF9CD7F"/>
      <color rgb="FFE2E0F8"/>
      <color rgb="FFE2E1FB"/>
      <color rgb="FFF2CAD3"/>
      <color rgb="FFFADD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30</xdr:row>
      <xdr:rowOff>0</xdr:rowOff>
    </xdr:from>
    <xdr:to>
      <xdr:col>10</xdr:col>
      <xdr:colOff>104774</xdr:colOff>
      <xdr:row>30</xdr:row>
      <xdr:rowOff>123825</xdr:rowOff>
    </xdr:to>
    <xdr:sp macro="" textlink="">
      <xdr:nvSpPr>
        <xdr:cNvPr id="2" name="Flèche à angle droit 1"/>
        <xdr:cNvSpPr/>
      </xdr:nvSpPr>
      <xdr:spPr>
        <a:xfrm>
          <a:off x="10458450" y="7658100"/>
          <a:ext cx="114299" cy="152400"/>
        </a:xfrm>
        <a:prstGeom prst="bentUp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21167</xdr:colOff>
      <xdr:row>1</xdr:row>
      <xdr:rowOff>74077</xdr:rowOff>
    </xdr:from>
    <xdr:to>
      <xdr:col>4</xdr:col>
      <xdr:colOff>214312</xdr:colOff>
      <xdr:row>4</xdr:row>
      <xdr:rowOff>179911</xdr:rowOff>
    </xdr:to>
    <xdr:sp macro="" textlink="">
      <xdr:nvSpPr>
        <xdr:cNvPr id="3" name="Flèche à angle droit 2"/>
        <xdr:cNvSpPr/>
      </xdr:nvSpPr>
      <xdr:spPr>
        <a:xfrm rot="10800000" flipH="1">
          <a:off x="10355792" y="288390"/>
          <a:ext cx="550333" cy="724959"/>
        </a:xfrm>
        <a:prstGeom prst="bentUpArrow">
          <a:avLst>
            <a:gd name="adj1" fmla="val 7807"/>
            <a:gd name="adj2" fmla="val 15152"/>
            <a:gd name="adj3" fmla="val 3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5915025</xdr:colOff>
      <xdr:row>2</xdr:row>
      <xdr:rowOff>83599</xdr:rowOff>
    </xdr:from>
    <xdr:to>
      <xdr:col>3</xdr:col>
      <xdr:colOff>219075</xdr:colOff>
      <xdr:row>4</xdr:row>
      <xdr:rowOff>178853</xdr:rowOff>
    </xdr:to>
    <xdr:sp macro="" textlink="">
      <xdr:nvSpPr>
        <xdr:cNvPr id="4" name="Flèche à angle droit 3"/>
        <xdr:cNvSpPr/>
      </xdr:nvSpPr>
      <xdr:spPr>
        <a:xfrm rot="10800000" flipH="1">
          <a:off x="11553825" y="493174"/>
          <a:ext cx="238125" cy="504829"/>
        </a:xfrm>
        <a:prstGeom prst="bentUpArrow">
          <a:avLst>
            <a:gd name="adj1" fmla="val 17909"/>
            <a:gd name="adj2" fmla="val 30225"/>
            <a:gd name="adj3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5"/>
  <sheetViews>
    <sheetView tabSelected="1" view="pageLayout" topLeftCell="B20" zoomScaleNormal="100" workbookViewId="0">
      <selection activeCell="B12" sqref="B12:G12"/>
    </sheetView>
  </sheetViews>
  <sheetFormatPr baseColWidth="10" defaultRowHeight="12.75"/>
  <cols>
    <col min="1" max="1" width="7" customWidth="1"/>
    <col min="2" max="2" width="71.6640625" customWidth="1"/>
    <col min="3" max="3" width="13.33203125" customWidth="1"/>
    <col min="4" max="4" width="8.33203125" style="13" customWidth="1"/>
    <col min="5" max="5" width="54.33203125" customWidth="1"/>
    <col min="6" max="6" width="7.6640625" customWidth="1"/>
    <col min="7" max="7" width="6.5" customWidth="1"/>
  </cols>
  <sheetData>
    <row r="1" spans="2:8" ht="13.5" thickBot="1">
      <c r="B1" s="130" t="s">
        <v>9</v>
      </c>
      <c r="C1" s="131"/>
      <c r="D1" s="131"/>
      <c r="E1" s="131"/>
      <c r="F1" s="131"/>
      <c r="G1" s="132"/>
    </row>
    <row r="2" spans="2:8">
      <c r="B2" s="1" t="s">
        <v>10</v>
      </c>
      <c r="C2" s="133" t="s">
        <v>21</v>
      </c>
      <c r="D2" s="134"/>
      <c r="E2" s="134"/>
      <c r="F2" s="134"/>
      <c r="G2" s="135"/>
    </row>
    <row r="3" spans="2:8">
      <c r="B3" s="2" t="s">
        <v>11</v>
      </c>
      <c r="C3" s="136" t="s">
        <v>24</v>
      </c>
      <c r="D3" s="137"/>
      <c r="E3" s="137"/>
      <c r="F3" s="137"/>
      <c r="G3" s="138"/>
    </row>
    <row r="4" spans="2:8">
      <c r="B4" s="2" t="s">
        <v>12</v>
      </c>
      <c r="C4" s="127"/>
      <c r="D4" s="128"/>
      <c r="E4" s="128"/>
      <c r="F4" s="128"/>
      <c r="G4" s="129"/>
    </row>
    <row r="5" spans="2:8">
      <c r="B5" s="2" t="s">
        <v>13</v>
      </c>
      <c r="C5" s="139">
        <v>2014</v>
      </c>
      <c r="D5" s="140"/>
      <c r="E5" s="140"/>
      <c r="F5" s="140"/>
      <c r="G5" s="141"/>
    </row>
    <row r="6" spans="2:8">
      <c r="B6" s="2" t="s">
        <v>14</v>
      </c>
      <c r="C6" s="127"/>
      <c r="D6" s="128"/>
      <c r="E6" s="128"/>
      <c r="F6" s="128"/>
      <c r="G6" s="129"/>
    </row>
    <row r="7" spans="2:8">
      <c r="B7" s="2" t="s">
        <v>15</v>
      </c>
      <c r="C7" s="127"/>
      <c r="D7" s="128"/>
      <c r="E7" s="128"/>
      <c r="F7" s="128"/>
      <c r="G7" s="129"/>
    </row>
    <row r="8" spans="2:8">
      <c r="B8" s="2" t="s">
        <v>16</v>
      </c>
      <c r="C8" s="127"/>
      <c r="D8" s="128"/>
      <c r="E8" s="128"/>
      <c r="F8" s="128"/>
      <c r="G8" s="129"/>
    </row>
    <row r="9" spans="2:8" ht="13.5" thickBot="1">
      <c r="B9" s="3" t="s">
        <v>17</v>
      </c>
      <c r="C9" s="147"/>
      <c r="D9" s="148"/>
      <c r="E9" s="148"/>
      <c r="F9" s="148"/>
      <c r="G9" s="149"/>
    </row>
    <row r="10" spans="2:8" ht="6.75" customHeight="1" thickBot="1">
      <c r="B10" s="150"/>
      <c r="C10" s="150"/>
      <c r="D10" s="150"/>
      <c r="E10" s="150"/>
      <c r="F10" s="150"/>
      <c r="G10" s="150"/>
    </row>
    <row r="11" spans="2:8">
      <c r="B11" s="151" t="s">
        <v>18</v>
      </c>
      <c r="C11" s="152"/>
      <c r="D11" s="152"/>
      <c r="E11" s="152"/>
      <c r="F11" s="152"/>
      <c r="G11" s="153"/>
    </row>
    <row r="12" spans="2:8" ht="33.75" customHeight="1" thickBot="1">
      <c r="B12" s="144"/>
      <c r="C12" s="145"/>
      <c r="D12" s="145"/>
      <c r="E12" s="145"/>
      <c r="F12" s="145"/>
      <c r="G12" s="146"/>
    </row>
    <row r="13" spans="2:8" ht="6.75" customHeight="1">
      <c r="B13" s="154"/>
      <c r="C13" s="154"/>
      <c r="D13" s="154"/>
      <c r="E13" s="154"/>
      <c r="F13" s="154"/>
      <c r="G13" s="154"/>
    </row>
    <row r="14" spans="2:8">
      <c r="B14" s="155" t="s">
        <v>89</v>
      </c>
      <c r="C14" s="155"/>
      <c r="D14" s="155"/>
      <c r="E14" s="155"/>
      <c r="F14" s="155"/>
      <c r="G14" s="155"/>
    </row>
    <row r="15" spans="2:8" ht="22.5" customHeight="1">
      <c r="B15" s="142" t="s">
        <v>34</v>
      </c>
      <c r="C15" s="143"/>
      <c r="D15" s="143"/>
      <c r="E15" s="143"/>
      <c r="F15" s="47" t="s">
        <v>25</v>
      </c>
      <c r="G15" s="123"/>
      <c r="H15" s="50"/>
    </row>
    <row r="16" spans="2:8" ht="22.5" customHeight="1">
      <c r="B16" s="142" t="s">
        <v>35</v>
      </c>
      <c r="C16" s="143"/>
      <c r="D16" s="143"/>
      <c r="E16" s="143"/>
      <c r="F16" s="48" t="s">
        <v>26</v>
      </c>
      <c r="G16" s="124"/>
      <c r="H16" s="51"/>
    </row>
    <row r="17" spans="2:8" ht="22.5" customHeight="1">
      <c r="B17" s="142" t="s">
        <v>36</v>
      </c>
      <c r="C17" s="143"/>
      <c r="D17" s="143"/>
      <c r="E17" s="143"/>
      <c r="F17" s="48" t="s">
        <v>27</v>
      </c>
      <c r="G17" s="125"/>
      <c r="H17" s="51"/>
    </row>
    <row r="18" spans="2:8" ht="22.5" customHeight="1">
      <c r="B18" s="142" t="s">
        <v>37</v>
      </c>
      <c r="C18" s="143"/>
      <c r="D18" s="143"/>
      <c r="E18" s="143"/>
      <c r="F18" s="48" t="s">
        <v>28</v>
      </c>
      <c r="G18" s="124"/>
      <c r="H18" s="51"/>
    </row>
    <row r="19" spans="2:8" ht="22.5" customHeight="1">
      <c r="B19" s="142" t="s">
        <v>38</v>
      </c>
      <c r="C19" s="143"/>
      <c r="D19" s="143"/>
      <c r="E19" s="143"/>
      <c r="F19" s="48" t="s">
        <v>29</v>
      </c>
      <c r="G19" s="125"/>
      <c r="H19" s="51"/>
    </row>
    <row r="20" spans="2:8" ht="22.5" customHeight="1">
      <c r="B20" s="142" t="s">
        <v>39</v>
      </c>
      <c r="C20" s="143"/>
      <c r="D20" s="143"/>
      <c r="E20" s="143"/>
      <c r="F20" s="48" t="s">
        <v>30</v>
      </c>
      <c r="G20" s="124"/>
      <c r="H20" s="51"/>
    </row>
    <row r="21" spans="2:8" ht="22.5" customHeight="1">
      <c r="B21" s="142" t="s">
        <v>40</v>
      </c>
      <c r="C21" s="143"/>
      <c r="D21" s="143"/>
      <c r="E21" s="143"/>
      <c r="F21" s="48" t="s">
        <v>31</v>
      </c>
      <c r="G21" s="124"/>
      <c r="H21" s="51"/>
    </row>
    <row r="22" spans="2:8" ht="22.5" customHeight="1">
      <c r="B22" s="142" t="s">
        <v>23</v>
      </c>
      <c r="C22" s="143"/>
      <c r="D22" s="143"/>
      <c r="E22" s="143"/>
      <c r="F22" s="48" t="s">
        <v>32</v>
      </c>
      <c r="G22" s="124"/>
      <c r="H22" s="51"/>
    </row>
    <row r="23" spans="2:8" ht="22.5" customHeight="1" thickBot="1">
      <c r="B23" s="142" t="s">
        <v>41</v>
      </c>
      <c r="C23" s="164"/>
      <c r="D23" s="164"/>
      <c r="E23" s="164"/>
      <c r="F23" s="49" t="s">
        <v>33</v>
      </c>
      <c r="G23" s="124"/>
      <c r="H23" s="51"/>
    </row>
    <row r="24" spans="2:8" ht="13.5" thickBot="1">
      <c r="B24" s="156"/>
      <c r="C24" s="156"/>
      <c r="D24" s="156"/>
      <c r="E24" s="156"/>
      <c r="F24" s="156"/>
      <c r="G24" s="156"/>
    </row>
    <row r="25" spans="2:8">
      <c r="B25" s="157" t="s">
        <v>90</v>
      </c>
      <c r="C25" s="158"/>
      <c r="D25" s="158"/>
      <c r="E25" s="158"/>
      <c r="F25" s="158"/>
      <c r="G25" s="159"/>
    </row>
    <row r="26" spans="2:8" ht="25.5" customHeight="1">
      <c r="B26" s="165"/>
      <c r="C26" s="165"/>
      <c r="D26" s="166"/>
      <c r="E26" s="166"/>
      <c r="F26" s="166"/>
      <c r="G26" s="166"/>
    </row>
    <row r="27" spans="2:8" ht="25.5" customHeight="1">
      <c r="B27" s="165"/>
      <c r="C27" s="165"/>
      <c r="D27" s="166"/>
      <c r="E27" s="166"/>
      <c r="F27" s="166"/>
      <c r="G27" s="166"/>
    </row>
    <row r="28" spans="2:8" ht="25.5" customHeight="1">
      <c r="B28" s="167"/>
      <c r="C28" s="168"/>
      <c r="D28" s="162"/>
      <c r="E28" s="162"/>
      <c r="F28" s="162"/>
      <c r="G28" s="163"/>
    </row>
    <row r="29" spans="2:8" ht="25.5" customHeight="1">
      <c r="B29" s="167"/>
      <c r="C29" s="168"/>
      <c r="D29" s="162"/>
      <c r="E29" s="162"/>
      <c r="F29" s="162"/>
      <c r="G29" s="163"/>
    </row>
    <row r="30" spans="2:8" ht="25.5" customHeight="1">
      <c r="B30" s="160"/>
      <c r="C30" s="161"/>
      <c r="D30" s="162"/>
      <c r="E30" s="162"/>
      <c r="F30" s="162"/>
      <c r="G30" s="163"/>
    </row>
    <row r="31" spans="2:8" ht="25.5" customHeight="1">
      <c r="B31" s="167"/>
      <c r="C31" s="168"/>
      <c r="D31" s="162"/>
      <c r="E31" s="162"/>
      <c r="F31" s="162"/>
      <c r="G31" s="163"/>
    </row>
    <row r="32" spans="2:8" ht="25.5" customHeight="1">
      <c r="B32" s="122"/>
      <c r="C32" s="169"/>
      <c r="D32" s="162"/>
      <c r="E32" s="162"/>
      <c r="F32" s="162"/>
      <c r="G32" s="163"/>
    </row>
    <row r="33" spans="2:7" ht="25.5" customHeight="1">
      <c r="B33" s="160"/>
      <c r="C33" s="161"/>
      <c r="D33" s="162"/>
      <c r="E33" s="162"/>
      <c r="F33" s="162"/>
      <c r="G33" s="163"/>
    </row>
    <row r="34" spans="2:7" ht="25.5" customHeight="1" thickBot="1">
      <c r="B34" s="170"/>
      <c r="C34" s="171"/>
      <c r="D34" s="172"/>
      <c r="E34" s="172"/>
      <c r="F34" s="172"/>
      <c r="G34" s="173"/>
    </row>
    <row r="35" spans="2:7" ht="15">
      <c r="B35" s="126" t="s">
        <v>8</v>
      </c>
      <c r="C35" s="126"/>
      <c r="D35" s="126"/>
      <c r="E35" s="126"/>
      <c r="F35" s="126"/>
      <c r="G35" s="126"/>
    </row>
  </sheetData>
  <sheetProtection password="C68C" sheet="1" objects="1" scenarios="1" selectLockedCells="1"/>
  <mergeCells count="35">
    <mergeCell ref="B31:G31"/>
    <mergeCell ref="C32:G32"/>
    <mergeCell ref="B33:G33"/>
    <mergeCell ref="B34:G34"/>
    <mergeCell ref="B28:G28"/>
    <mergeCell ref="B29:G29"/>
    <mergeCell ref="B24:G24"/>
    <mergeCell ref="B25:G25"/>
    <mergeCell ref="B30:G30"/>
    <mergeCell ref="B21:E21"/>
    <mergeCell ref="B22:E22"/>
    <mergeCell ref="B23:E23"/>
    <mergeCell ref="B26:G26"/>
    <mergeCell ref="B27:G27"/>
    <mergeCell ref="B13:G13"/>
    <mergeCell ref="B14:G14"/>
    <mergeCell ref="B18:E18"/>
    <mergeCell ref="B19:E19"/>
    <mergeCell ref="B20:E20"/>
    <mergeCell ref="B35:G35"/>
    <mergeCell ref="C6:G6"/>
    <mergeCell ref="B1:G1"/>
    <mergeCell ref="C2:G2"/>
    <mergeCell ref="C3:G3"/>
    <mergeCell ref="C4:G4"/>
    <mergeCell ref="C5:G5"/>
    <mergeCell ref="B15:E15"/>
    <mergeCell ref="B16:E16"/>
    <mergeCell ref="B17:E17"/>
    <mergeCell ref="B12:G12"/>
    <mergeCell ref="C7:G7"/>
    <mergeCell ref="C8:G8"/>
    <mergeCell ref="C9:G9"/>
    <mergeCell ref="B10:G10"/>
    <mergeCell ref="B11:G11"/>
  </mergeCells>
  <phoneticPr fontId="1" type="noConversion"/>
  <printOptions horizontalCentered="1"/>
  <pageMargins left="0.25" right="0.25" top="0.75" bottom="0.75" header="0.3" footer="0.3"/>
  <pageSetup paperSize="9" scale="73" orientation="landscape" horizontalDpi="4294967292" verticalDpi="4294967292" r:id="rId1"/>
  <headerFooter>
    <oddHeader>&amp;L&amp;"Arial,Normal"L'ACADEMIE DE : &amp;C&amp;"Arial,Normal"BTS METIERS DE LA MODE - VÊTEMENTS</oddHeader>
    <oddFooter>&amp;L&amp;"Arial,Normal"L'INSPECTION GENERALE STI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zoomScale="80" zoomScaleNormal="80" workbookViewId="0">
      <selection activeCell="F11" sqref="F11"/>
    </sheetView>
  </sheetViews>
  <sheetFormatPr baseColWidth="10" defaultRowHeight="15.75"/>
  <cols>
    <col min="1" max="1" width="4" style="20" customWidth="1"/>
    <col min="2" max="2" width="78" customWidth="1"/>
    <col min="3" max="3" width="95.33203125" customWidth="1"/>
    <col min="4" max="4" width="4.5" style="13" customWidth="1"/>
    <col min="5" max="5" width="4.5" customWidth="1"/>
    <col min="6" max="6" width="4.83203125" customWidth="1"/>
    <col min="7" max="10" width="4" customWidth="1"/>
    <col min="11" max="11" width="2.5" style="15" customWidth="1"/>
    <col min="12" max="12" width="24" style="75" customWidth="1"/>
    <col min="13" max="13" width="2.5" style="75" customWidth="1"/>
    <col min="14" max="14" width="26.6640625" style="75" hidden="1" customWidth="1"/>
    <col min="15" max="15" width="6.1640625" style="110" hidden="1" customWidth="1"/>
    <col min="16" max="16" width="5.6640625" style="111" hidden="1" customWidth="1"/>
    <col min="17" max="17" width="8.5" style="111" hidden="1" customWidth="1"/>
    <col min="18" max="18" width="5.5" style="119" hidden="1" customWidth="1"/>
    <col min="19" max="19" width="10.33203125" style="111" hidden="1" customWidth="1"/>
    <col min="20" max="20" width="3.5" style="111" hidden="1" customWidth="1"/>
    <col min="21" max="21" width="12" style="111" hidden="1" customWidth="1"/>
    <col min="22" max="22" width="12" style="75" customWidth="1"/>
    <col min="23" max="23" width="12" customWidth="1"/>
  </cols>
  <sheetData>
    <row r="1" spans="1:21" ht="16.5" thickBot="1">
      <c r="A1" s="184" t="s">
        <v>84</v>
      </c>
      <c r="B1" s="150"/>
      <c r="C1" s="150"/>
      <c r="D1" s="150"/>
      <c r="E1" s="150"/>
      <c r="F1" s="150"/>
      <c r="G1" s="150"/>
      <c r="H1" s="150"/>
      <c r="I1" s="150"/>
      <c r="J1" s="185"/>
      <c r="O1" s="103"/>
      <c r="P1" s="104"/>
      <c r="Q1" s="183" t="s">
        <v>5</v>
      </c>
      <c r="R1" s="105"/>
      <c r="S1" s="104"/>
      <c r="T1" s="104"/>
      <c r="U1" s="104"/>
    </row>
    <row r="2" spans="1:21">
      <c r="A2" s="36"/>
      <c r="B2" s="120" t="s">
        <v>91</v>
      </c>
      <c r="C2" s="39" t="s">
        <v>49</v>
      </c>
      <c r="D2" s="41"/>
      <c r="E2" s="37"/>
      <c r="F2" s="37"/>
      <c r="G2" s="37"/>
      <c r="H2" s="37"/>
      <c r="I2" s="37"/>
      <c r="J2" s="38"/>
      <c r="O2" s="103"/>
      <c r="P2" s="104"/>
      <c r="Q2" s="183"/>
      <c r="R2" s="105"/>
      <c r="S2" s="104"/>
      <c r="T2" s="104"/>
      <c r="U2" s="104"/>
    </row>
    <row r="3" spans="1:21" ht="16.5" thickBot="1">
      <c r="A3" s="34"/>
      <c r="B3" s="121" t="s">
        <v>92</v>
      </c>
      <c r="C3" s="40" t="s">
        <v>50</v>
      </c>
      <c r="D3" s="35"/>
      <c r="E3" s="35"/>
      <c r="F3" s="178" t="s">
        <v>82</v>
      </c>
      <c r="G3" s="178"/>
      <c r="H3" s="178"/>
      <c r="I3" s="178"/>
      <c r="J3" s="179"/>
      <c r="O3" s="103"/>
      <c r="P3" s="104"/>
      <c r="Q3" s="183"/>
      <c r="R3" s="105"/>
      <c r="S3" s="104"/>
      <c r="T3" s="104"/>
      <c r="U3" s="104"/>
    </row>
    <row r="4" spans="1:21" thickBot="1">
      <c r="A4" s="195"/>
      <c r="B4" s="196"/>
      <c r="C4" s="65" t="s">
        <v>81</v>
      </c>
      <c r="D4" s="65"/>
      <c r="E4" s="65"/>
      <c r="F4" s="60" t="s">
        <v>80</v>
      </c>
      <c r="G4" s="60">
        <v>0</v>
      </c>
      <c r="H4" s="60">
        <v>1</v>
      </c>
      <c r="I4" s="60">
        <v>2</v>
      </c>
      <c r="J4" s="61">
        <v>3</v>
      </c>
      <c r="K4" s="16"/>
      <c r="L4" s="106" t="s">
        <v>19</v>
      </c>
      <c r="M4" s="107"/>
      <c r="N4" s="108"/>
      <c r="O4" s="57" t="s">
        <v>83</v>
      </c>
      <c r="P4" s="53"/>
      <c r="Q4" s="183"/>
      <c r="R4" s="55"/>
      <c r="S4" s="56"/>
      <c r="T4" s="104"/>
      <c r="U4" s="104"/>
    </row>
    <row r="5" spans="1:21" ht="15" customHeight="1" thickBot="1">
      <c r="A5" s="174" t="s">
        <v>42</v>
      </c>
      <c r="B5" s="175"/>
      <c r="C5" s="194"/>
      <c r="D5" s="65"/>
      <c r="E5" s="65"/>
      <c r="F5" s="62"/>
      <c r="G5" s="62"/>
      <c r="H5" s="62"/>
      <c r="I5" s="62"/>
      <c r="J5" s="63"/>
      <c r="K5" s="16"/>
      <c r="L5" s="33">
        <f>AVERAGE(L6:L8)</f>
        <v>0</v>
      </c>
      <c r="M5" s="27"/>
      <c r="N5" s="29" t="s">
        <v>6</v>
      </c>
      <c r="O5" s="52">
        <v>0.1</v>
      </c>
      <c r="P5" s="53"/>
      <c r="Q5" s="54">
        <f>IF(R5=1,(Q6*R6+Q7*R7+Q8*R8)/(R6*O6+O7*R7+O8*R8),0)</f>
        <v>0</v>
      </c>
      <c r="R5" s="55">
        <f>IF(SUM(R6:R8)=0,0,1)</f>
        <v>1</v>
      </c>
      <c r="S5" s="56">
        <f t="shared" ref="S5:S14" si="0">Q5/(O5*20)</f>
        <v>0</v>
      </c>
      <c r="T5" s="104"/>
      <c r="U5" s="56"/>
    </row>
    <row r="6" spans="1:21" ht="15.75" customHeight="1">
      <c r="A6" s="197"/>
      <c r="B6" s="198"/>
      <c r="C6" s="66" t="s">
        <v>66</v>
      </c>
      <c r="D6" s="69" t="s">
        <v>47</v>
      </c>
      <c r="E6" s="70"/>
      <c r="F6" s="23"/>
      <c r="G6" s="23">
        <v>1</v>
      </c>
      <c r="H6" s="23"/>
      <c r="I6" s="23"/>
      <c r="J6" s="23"/>
      <c r="K6" s="14" t="str">
        <f t="shared" ref="K6:K30" si="1">IF(OR(SUM(F6:J6)="",SUM(F6:J6)&gt;1),"  ","")</f>
        <v/>
      </c>
      <c r="L6" s="32">
        <f>IF(R6=0,"",S6)</f>
        <v>0</v>
      </c>
      <c r="M6" s="30"/>
      <c r="N6" s="26" t="s">
        <v>7</v>
      </c>
      <c r="O6" s="57">
        <v>0.4</v>
      </c>
      <c r="P6" s="53"/>
      <c r="Q6" s="58">
        <f>(IF(H6&lt;&gt;"",1/3)+IF(I6&lt;&gt;"",2/3)+IF(J6&lt;&gt;"",1,0))*O6*20</f>
        <v>0</v>
      </c>
      <c r="R6" s="55">
        <f>IF(F6="non",0,IF(G6&lt;&gt;"",1,0)+IF(H6&lt;&gt;"",1,0)+IF(I6&lt;&gt;"",1,0)+IF(J6&lt;&gt;"",1,0))</f>
        <v>1</v>
      </c>
      <c r="S6" s="56">
        <f t="shared" si="0"/>
        <v>0</v>
      </c>
      <c r="T6" s="56"/>
      <c r="U6" s="109">
        <f>IF(SUM(G6:J6)=1,1,0)</f>
        <v>1</v>
      </c>
    </row>
    <row r="7" spans="1:21" ht="12.75">
      <c r="A7" s="199"/>
      <c r="B7" s="200"/>
      <c r="C7" s="67" t="s">
        <v>67</v>
      </c>
      <c r="D7" s="69" t="s">
        <v>47</v>
      </c>
      <c r="E7" s="70"/>
      <c r="F7" s="23"/>
      <c r="G7" s="23">
        <v>1</v>
      </c>
      <c r="H7" s="23"/>
      <c r="I7" s="23"/>
      <c r="J7" s="23"/>
      <c r="K7" s="14" t="str">
        <f t="shared" si="1"/>
        <v/>
      </c>
      <c r="L7" s="32">
        <f>IF(R7=0,"",S7)</f>
        <v>0</v>
      </c>
      <c r="M7" s="30"/>
      <c r="N7" s="26" t="s">
        <v>7</v>
      </c>
      <c r="O7" s="57">
        <v>0.4</v>
      </c>
      <c r="P7" s="53"/>
      <c r="Q7" s="58">
        <f t="shared" ref="Q7:Q8" si="2">(IF(H7&lt;&gt;"",1/3)+IF(I7&lt;&gt;"",2/3)+IF(J7&lt;&gt;"",1,0))*O7*20</f>
        <v>0</v>
      </c>
      <c r="R7" s="55">
        <f t="shared" ref="R7:R8" si="3">IF(F7="non",0,IF(G7&lt;&gt;"",1,0)+IF(H7&lt;&gt;"",1,0)+IF(I7&lt;&gt;"",1,0)+IF(J7&lt;&gt;"",1,0))</f>
        <v>1</v>
      </c>
      <c r="S7" s="56">
        <f t="shared" si="0"/>
        <v>0</v>
      </c>
      <c r="T7" s="104"/>
      <c r="U7" s="109">
        <f t="shared" ref="U7:U30" si="4">IF(SUM(G7:J7)=1,1,0)</f>
        <v>1</v>
      </c>
    </row>
    <row r="8" spans="1:21" ht="15.75" customHeight="1" thickBot="1">
      <c r="A8" s="201"/>
      <c r="B8" s="202"/>
      <c r="C8" s="68" t="s">
        <v>68</v>
      </c>
      <c r="D8" s="69" t="s">
        <v>47</v>
      </c>
      <c r="E8" s="70"/>
      <c r="F8" s="23"/>
      <c r="G8" s="24">
        <v>1</v>
      </c>
      <c r="H8" s="24"/>
      <c r="I8" s="24"/>
      <c r="J8" s="24"/>
      <c r="K8" s="14" t="str">
        <f t="shared" si="1"/>
        <v/>
      </c>
      <c r="L8" s="32">
        <f>IF(R8=0,"",S8)</f>
        <v>0</v>
      </c>
      <c r="M8" s="30"/>
      <c r="N8" s="26" t="s">
        <v>7</v>
      </c>
      <c r="O8" s="57">
        <v>0.2</v>
      </c>
      <c r="P8" s="53"/>
      <c r="Q8" s="58">
        <f t="shared" si="2"/>
        <v>0</v>
      </c>
      <c r="R8" s="55">
        <f t="shared" si="3"/>
        <v>1</v>
      </c>
      <c r="S8" s="56">
        <f t="shared" si="0"/>
        <v>0</v>
      </c>
      <c r="T8" s="104"/>
      <c r="U8" s="109">
        <f t="shared" si="4"/>
        <v>1</v>
      </c>
    </row>
    <row r="9" spans="1:21" ht="18.75" customHeight="1" thickBot="1">
      <c r="A9" s="208" t="s">
        <v>43</v>
      </c>
      <c r="B9" s="209"/>
      <c r="C9" s="71"/>
      <c r="D9" s="72"/>
      <c r="E9" s="73"/>
      <c r="F9" s="62"/>
      <c r="G9" s="62"/>
      <c r="H9" s="62"/>
      <c r="I9" s="62"/>
      <c r="J9" s="62"/>
      <c r="K9" s="14" t="str">
        <f t="shared" si="1"/>
        <v/>
      </c>
      <c r="L9" s="33">
        <f>AVERAGE(L10:L12)</f>
        <v>0</v>
      </c>
      <c r="M9" s="31"/>
      <c r="N9" s="29" t="s">
        <v>6</v>
      </c>
      <c r="O9" s="52">
        <v>0.2</v>
      </c>
      <c r="P9" s="53"/>
      <c r="Q9" s="54">
        <f>IF(R9=1,(Q10*R10+Q11*R11+Q12*R12)/(R10*O10+O11*R11+O12*R12),0)</f>
        <v>0</v>
      </c>
      <c r="R9" s="55">
        <f>IF(SUM(R10:R12)=0,0,1)</f>
        <v>1</v>
      </c>
      <c r="S9" s="56">
        <f t="shared" si="0"/>
        <v>0</v>
      </c>
      <c r="T9" s="104"/>
      <c r="U9" s="109">
        <f t="shared" si="4"/>
        <v>0</v>
      </c>
    </row>
    <row r="10" spans="1:21" ht="14.25" customHeight="1">
      <c r="A10" s="197"/>
      <c r="B10" s="198"/>
      <c r="C10" s="74" t="s">
        <v>69</v>
      </c>
      <c r="D10" s="69" t="s">
        <v>47</v>
      </c>
      <c r="E10" s="75"/>
      <c r="F10" s="23"/>
      <c r="G10" s="25">
        <v>1</v>
      </c>
      <c r="H10" s="25"/>
      <c r="I10" s="25"/>
      <c r="J10" s="25"/>
      <c r="K10" s="14" t="str">
        <f t="shared" si="1"/>
        <v/>
      </c>
      <c r="L10" s="32">
        <f>IF(R10=0,"",S10)</f>
        <v>0</v>
      </c>
      <c r="M10" s="30"/>
      <c r="N10" s="26" t="s">
        <v>7</v>
      </c>
      <c r="O10" s="57">
        <v>0.4</v>
      </c>
      <c r="P10" s="53"/>
      <c r="Q10" s="58">
        <f t="shared" ref="Q10" si="5">(IF(H10&lt;&gt;"",1/3)+IF(I10&lt;&gt;"",2/3)+IF(J10&lt;&gt;"",1,0))*O10*20</f>
        <v>0</v>
      </c>
      <c r="R10" s="55">
        <f t="shared" ref="R10" si="6">IF(F10="non",0,IF(G10&lt;&gt;"",1,0)+IF(H10&lt;&gt;"",1,0)+IF(I10&lt;&gt;"",1,0)+IF(J10&lt;&gt;"",1,0))</f>
        <v>1</v>
      </c>
      <c r="S10" s="56">
        <f t="shared" si="0"/>
        <v>0</v>
      </c>
      <c r="T10" s="104"/>
      <c r="U10" s="109">
        <f t="shared" si="4"/>
        <v>1</v>
      </c>
    </row>
    <row r="11" spans="1:21" ht="14.25" customHeight="1">
      <c r="A11" s="199"/>
      <c r="B11" s="200"/>
      <c r="C11" s="76" t="s">
        <v>67</v>
      </c>
      <c r="D11" s="69" t="s">
        <v>47</v>
      </c>
      <c r="E11" s="75"/>
      <c r="F11" s="23"/>
      <c r="G11" s="25">
        <v>1</v>
      </c>
      <c r="H11" s="25"/>
      <c r="I11" s="25"/>
      <c r="J11" s="25"/>
      <c r="K11" s="14" t="str">
        <f t="shared" si="1"/>
        <v/>
      </c>
      <c r="L11" s="32">
        <f>IF(R11=0,"",S11)</f>
        <v>0</v>
      </c>
      <c r="M11" s="30"/>
      <c r="N11" s="26" t="s">
        <v>7</v>
      </c>
      <c r="O11" s="57">
        <v>0.4</v>
      </c>
      <c r="P11" s="53"/>
      <c r="Q11" s="58">
        <f t="shared" ref="Q11:Q12" si="7">(IF(H11&lt;&gt;"",1/3)+IF(I11&lt;&gt;"",2/3)+IF(J11&lt;&gt;"",1,0))*O11*20</f>
        <v>0</v>
      </c>
      <c r="R11" s="55">
        <f t="shared" ref="R11:R12" si="8">IF(F11="non",0,IF(G11&lt;&gt;"",1,0)+IF(H11&lt;&gt;"",1,0)+IF(I11&lt;&gt;"",1,0)+IF(J11&lt;&gt;"",1,0))</f>
        <v>1</v>
      </c>
      <c r="S11" s="56">
        <f t="shared" ref="S11:S12" si="9">Q11/(O11*20)</f>
        <v>0</v>
      </c>
      <c r="T11" s="104"/>
      <c r="U11" s="109">
        <f t="shared" si="4"/>
        <v>1</v>
      </c>
    </row>
    <row r="12" spans="1:21" ht="14.25" customHeight="1" thickBot="1">
      <c r="A12" s="199"/>
      <c r="B12" s="200"/>
      <c r="C12" s="77" t="s">
        <v>68</v>
      </c>
      <c r="D12" s="78" t="s">
        <v>47</v>
      </c>
      <c r="E12" s="75"/>
      <c r="F12" s="23"/>
      <c r="G12" s="25">
        <v>1</v>
      </c>
      <c r="H12" s="25"/>
      <c r="I12" s="25"/>
      <c r="J12" s="25"/>
      <c r="K12" s="14" t="str">
        <f t="shared" si="1"/>
        <v/>
      </c>
      <c r="L12" s="32">
        <f>IF(R12=0,"",S12)</f>
        <v>0</v>
      </c>
      <c r="M12" s="30"/>
      <c r="N12" s="26" t="s">
        <v>7</v>
      </c>
      <c r="O12" s="57">
        <v>0.2</v>
      </c>
      <c r="P12" s="53"/>
      <c r="Q12" s="58">
        <f t="shared" si="7"/>
        <v>0</v>
      </c>
      <c r="R12" s="55">
        <f t="shared" si="8"/>
        <v>1</v>
      </c>
      <c r="S12" s="56">
        <f t="shared" si="9"/>
        <v>0</v>
      </c>
      <c r="T12" s="104"/>
      <c r="U12" s="109">
        <f t="shared" si="4"/>
        <v>1</v>
      </c>
    </row>
    <row r="13" spans="1:21" ht="27.75" customHeight="1" thickBot="1">
      <c r="A13" s="174" t="s">
        <v>65</v>
      </c>
      <c r="B13" s="175"/>
      <c r="C13" s="175"/>
      <c r="D13" s="175"/>
      <c r="E13" s="175"/>
      <c r="F13" s="64"/>
      <c r="G13" s="64"/>
      <c r="H13" s="64"/>
      <c r="I13" s="64"/>
      <c r="J13" s="64"/>
      <c r="K13" s="14" t="str">
        <f t="shared" si="1"/>
        <v/>
      </c>
      <c r="L13" s="33">
        <f>AVERAGE(L14:L16)</f>
        <v>1</v>
      </c>
      <c r="M13" s="31"/>
      <c r="N13" s="26" t="s">
        <v>6</v>
      </c>
      <c r="O13" s="52">
        <v>0.1</v>
      </c>
      <c r="P13" s="53"/>
      <c r="Q13" s="54">
        <f>IF(R13=1,(Q14*R14+Q15*R15+Q16*R16)/(O14*R14+O15*R15+O16*R16),0)</f>
        <v>20</v>
      </c>
      <c r="R13" s="55">
        <f>IF(SUM(R14:R16)=0,0,1)</f>
        <v>1</v>
      </c>
      <c r="S13" s="56">
        <f t="shared" si="0"/>
        <v>10</v>
      </c>
      <c r="T13" s="104"/>
      <c r="U13" s="109">
        <f t="shared" si="4"/>
        <v>0</v>
      </c>
    </row>
    <row r="14" spans="1:21" ht="18.75" customHeight="1">
      <c r="A14" s="79"/>
      <c r="B14" s="203" t="s">
        <v>59</v>
      </c>
      <c r="C14" s="80" t="s">
        <v>70</v>
      </c>
      <c r="D14" s="81"/>
      <c r="E14" s="82" t="s">
        <v>47</v>
      </c>
      <c r="F14" s="23"/>
      <c r="G14" s="45"/>
      <c r="H14" s="45"/>
      <c r="I14" s="45"/>
      <c r="J14" s="45">
        <v>1</v>
      </c>
      <c r="K14" s="14" t="str">
        <f t="shared" si="1"/>
        <v/>
      </c>
      <c r="L14" s="32">
        <f>IF(R14=0,"",S14)</f>
        <v>1</v>
      </c>
      <c r="M14" s="30"/>
      <c r="N14" s="26" t="s">
        <v>7</v>
      </c>
      <c r="O14" s="57">
        <v>0.3</v>
      </c>
      <c r="P14" s="53"/>
      <c r="Q14" s="58">
        <f>(IF(H14&lt;&gt;"",1/3)+IF(I14&lt;&gt;"",2/3)+IF(J14&lt;&gt;"",1,0))*O14*20</f>
        <v>6</v>
      </c>
      <c r="R14" s="55">
        <f>IF(F14="non",0,IF(G14&lt;&gt;"",1,0)+IF(H14&lt;&gt;"",1,0)+IF(I14&lt;&gt;"",1,0)+IF(J14&lt;&gt;"",1,0))</f>
        <v>1</v>
      </c>
      <c r="S14" s="56">
        <f t="shared" si="0"/>
        <v>1</v>
      </c>
      <c r="T14" s="104"/>
      <c r="U14" s="109">
        <f t="shared" si="4"/>
        <v>1</v>
      </c>
    </row>
    <row r="15" spans="1:21" ht="16.5" customHeight="1">
      <c r="A15" s="79"/>
      <c r="B15" s="204"/>
      <c r="C15" s="83" t="s">
        <v>48</v>
      </c>
      <c r="D15" s="81"/>
      <c r="E15" s="69" t="s">
        <v>47</v>
      </c>
      <c r="F15" s="23"/>
      <c r="G15" s="25"/>
      <c r="H15" s="25"/>
      <c r="I15" s="25"/>
      <c r="J15" s="25">
        <v>1</v>
      </c>
      <c r="K15" s="14" t="str">
        <f t="shared" si="1"/>
        <v/>
      </c>
      <c r="L15" s="32">
        <f>IF(R15=0,"",S15)</f>
        <v>1</v>
      </c>
      <c r="M15" s="30"/>
      <c r="N15" s="26" t="s">
        <v>7</v>
      </c>
      <c r="O15" s="57">
        <v>0.5</v>
      </c>
      <c r="P15" s="53"/>
      <c r="Q15" s="58">
        <f t="shared" ref="Q15:Q16" si="10">(IF(H15&lt;&gt;"",1/3)+IF(I15&lt;&gt;"",2/3)+IF(J15&lt;&gt;"",1,0))*O15*20</f>
        <v>10</v>
      </c>
      <c r="R15" s="55">
        <f t="shared" ref="R15:R16" si="11">IF(F15="non",0,IF(G15&lt;&gt;"",1,0)+IF(H15&lt;&gt;"",1,0)+IF(I15&lt;&gt;"",1,0)+IF(J15&lt;&gt;"",1,0))</f>
        <v>1</v>
      </c>
      <c r="S15" s="56">
        <f t="shared" ref="S15:S25" si="12">Q15/(O15*20)</f>
        <v>1</v>
      </c>
      <c r="T15" s="104"/>
      <c r="U15" s="109">
        <f t="shared" si="4"/>
        <v>1</v>
      </c>
    </row>
    <row r="16" spans="1:21" ht="40.5" customHeight="1" thickBot="1">
      <c r="A16" s="84"/>
      <c r="B16" s="85" t="s">
        <v>85</v>
      </c>
      <c r="C16" s="80" t="s">
        <v>71</v>
      </c>
      <c r="D16" s="81"/>
      <c r="E16" s="69" t="s">
        <v>47</v>
      </c>
      <c r="F16" s="23"/>
      <c r="G16" s="25"/>
      <c r="H16" s="25"/>
      <c r="I16" s="25"/>
      <c r="J16" s="25">
        <v>1</v>
      </c>
      <c r="K16" s="14" t="str">
        <f t="shared" si="1"/>
        <v/>
      </c>
      <c r="L16" s="32">
        <f>IF(R16=0,"",S16)</f>
        <v>1</v>
      </c>
      <c r="M16" s="30"/>
      <c r="N16" s="26" t="s">
        <v>7</v>
      </c>
      <c r="O16" s="57">
        <v>0.2</v>
      </c>
      <c r="P16" s="53"/>
      <c r="Q16" s="58">
        <f t="shared" si="10"/>
        <v>4</v>
      </c>
      <c r="R16" s="55">
        <f t="shared" si="11"/>
        <v>1</v>
      </c>
      <c r="S16" s="56">
        <f t="shared" si="12"/>
        <v>1</v>
      </c>
      <c r="T16" s="104"/>
      <c r="U16" s="109">
        <f t="shared" si="4"/>
        <v>1</v>
      </c>
    </row>
    <row r="17" spans="1:21" ht="16.5" customHeight="1" thickBot="1">
      <c r="A17" s="174" t="s">
        <v>46</v>
      </c>
      <c r="B17" s="175"/>
      <c r="C17" s="175"/>
      <c r="D17" s="175"/>
      <c r="E17" s="175"/>
      <c r="F17" s="62"/>
      <c r="G17" s="62"/>
      <c r="H17" s="62"/>
      <c r="I17" s="62"/>
      <c r="J17" s="62"/>
      <c r="K17" s="14" t="str">
        <f t="shared" si="1"/>
        <v/>
      </c>
      <c r="L17" s="33">
        <f>AVERAGE(L18:L20)</f>
        <v>0</v>
      </c>
      <c r="M17" s="31"/>
      <c r="N17" s="26" t="s">
        <v>6</v>
      </c>
      <c r="O17" s="52">
        <v>0.2</v>
      </c>
      <c r="P17" s="53"/>
      <c r="Q17" s="54">
        <f>IF(R17=1,(Q18*R18+Q19*R19+Q20*R20)/(R18*O18+R19*O19+O20*R20),0)</f>
        <v>0</v>
      </c>
      <c r="R17" s="55">
        <f>IF(SUM(R18:R20)=0,0,1)</f>
        <v>1</v>
      </c>
      <c r="S17" s="56">
        <f t="shared" ref="S17:S20" si="13">Q17/(O17*20)</f>
        <v>0</v>
      </c>
      <c r="T17" s="104"/>
      <c r="U17" s="109">
        <f t="shared" si="4"/>
        <v>0</v>
      </c>
    </row>
    <row r="18" spans="1:21" ht="15.75" customHeight="1">
      <c r="A18" s="79"/>
      <c r="B18" s="86" t="s">
        <v>56</v>
      </c>
      <c r="C18" s="87" t="s">
        <v>72</v>
      </c>
      <c r="D18" s="69" t="s">
        <v>47</v>
      </c>
      <c r="E18" s="88"/>
      <c r="F18" s="23"/>
      <c r="G18" s="25">
        <v>1</v>
      </c>
      <c r="H18" s="25"/>
      <c r="I18" s="25"/>
      <c r="J18" s="25"/>
      <c r="K18" s="14" t="str">
        <f t="shared" si="1"/>
        <v/>
      </c>
      <c r="L18" s="32">
        <f>IF(R18=0,"",S18)</f>
        <v>0</v>
      </c>
      <c r="M18" s="30"/>
      <c r="N18" s="26" t="s">
        <v>7</v>
      </c>
      <c r="O18" s="57">
        <v>0.3</v>
      </c>
      <c r="P18" s="53"/>
      <c r="Q18" s="58">
        <f>(IF(H18&lt;&gt;"",1/3)+IF(I18&lt;&gt;"",2/3)+IF(J18&lt;&gt;"",1,0))*O18*20</f>
        <v>0</v>
      </c>
      <c r="R18" s="55">
        <f>IF(F18="non",0,IF(G18&lt;&gt;"",1,0)+IF(H18&lt;&gt;"",1,0)+IF(I18&lt;&gt;"",1,0)+IF(J18&lt;&gt;"",1,0))</f>
        <v>1</v>
      </c>
      <c r="S18" s="56">
        <f t="shared" si="13"/>
        <v>0</v>
      </c>
      <c r="T18" s="104"/>
      <c r="U18" s="109">
        <f t="shared" si="4"/>
        <v>1</v>
      </c>
    </row>
    <row r="19" spans="1:21" ht="15.75" customHeight="1">
      <c r="A19" s="79"/>
      <c r="B19" s="89" t="s">
        <v>57</v>
      </c>
      <c r="C19" s="90" t="s">
        <v>73</v>
      </c>
      <c r="D19" s="69" t="s">
        <v>47</v>
      </c>
      <c r="E19" s="88"/>
      <c r="F19" s="23"/>
      <c r="G19" s="25">
        <v>1</v>
      </c>
      <c r="H19" s="25"/>
      <c r="I19" s="25"/>
      <c r="J19" s="25"/>
      <c r="K19" s="14" t="str">
        <f t="shared" si="1"/>
        <v/>
      </c>
      <c r="L19" s="32">
        <f>IF(R19=0,"",S19)</f>
        <v>0</v>
      </c>
      <c r="M19" s="30"/>
      <c r="N19" s="26" t="s">
        <v>7</v>
      </c>
      <c r="O19" s="57">
        <v>0.3</v>
      </c>
      <c r="P19" s="53"/>
      <c r="Q19" s="58">
        <f t="shared" ref="Q19:Q20" si="14">(IF(H19&lt;&gt;"",1/3)+IF(I19&lt;&gt;"",2/3)+IF(J19&lt;&gt;"",1,0))*O19*20</f>
        <v>0</v>
      </c>
      <c r="R19" s="55">
        <f t="shared" ref="R19:R20" si="15">IF(F19="non",0,IF(G19&lt;&gt;"",1,0)+IF(H19&lt;&gt;"",1,0)+IF(I19&lt;&gt;"",1,0)+IF(J19&lt;&gt;"",1,0))</f>
        <v>1</v>
      </c>
      <c r="S19" s="56">
        <f t="shared" si="13"/>
        <v>0</v>
      </c>
      <c r="T19" s="104"/>
      <c r="U19" s="109">
        <f t="shared" si="4"/>
        <v>1</v>
      </c>
    </row>
    <row r="20" spans="1:21" ht="15.75" customHeight="1" thickBot="1">
      <c r="A20" s="79"/>
      <c r="B20" s="91" t="s">
        <v>58</v>
      </c>
      <c r="C20" s="87" t="s">
        <v>74</v>
      </c>
      <c r="D20" s="69" t="s">
        <v>47</v>
      </c>
      <c r="E20" s="92"/>
      <c r="F20" s="23"/>
      <c r="G20" s="25">
        <v>1</v>
      </c>
      <c r="H20" s="25"/>
      <c r="I20" s="25"/>
      <c r="J20" s="25"/>
      <c r="K20" s="14" t="str">
        <f t="shared" si="1"/>
        <v/>
      </c>
      <c r="L20" s="32">
        <f>IF(R20=0,"",S20)</f>
        <v>0</v>
      </c>
      <c r="M20" s="30"/>
      <c r="N20" s="26" t="s">
        <v>7</v>
      </c>
      <c r="O20" s="57">
        <v>0.4</v>
      </c>
      <c r="P20" s="53"/>
      <c r="Q20" s="58">
        <f t="shared" si="14"/>
        <v>0</v>
      </c>
      <c r="R20" s="55">
        <f t="shared" si="15"/>
        <v>1</v>
      </c>
      <c r="S20" s="56">
        <f t="shared" si="13"/>
        <v>0</v>
      </c>
      <c r="T20" s="104"/>
      <c r="U20" s="109">
        <f t="shared" si="4"/>
        <v>1</v>
      </c>
    </row>
    <row r="21" spans="1:21" ht="16.5" customHeight="1" thickBot="1">
      <c r="A21" s="174" t="s">
        <v>44</v>
      </c>
      <c r="B21" s="175"/>
      <c r="C21" s="175"/>
      <c r="D21" s="175"/>
      <c r="E21" s="175"/>
      <c r="F21" s="62"/>
      <c r="G21" s="62"/>
      <c r="H21" s="62"/>
      <c r="I21" s="62"/>
      <c r="J21" s="62"/>
      <c r="K21" s="14" t="str">
        <f t="shared" si="1"/>
        <v/>
      </c>
      <c r="L21" s="33">
        <f>AVERAGE(L22:L25)</f>
        <v>0</v>
      </c>
      <c r="M21" s="31"/>
      <c r="N21" s="26" t="s">
        <v>6</v>
      </c>
      <c r="O21" s="52">
        <v>0.2</v>
      </c>
      <c r="P21" s="53"/>
      <c r="Q21" s="54">
        <f>IF(R21=1,(Q22*R22+Q23*R23+Q24*R24+Q25*R25)/(R22*O22+R23*O23+O24*R24+O25*R25),0)</f>
        <v>0</v>
      </c>
      <c r="R21" s="55">
        <f>IF(SUM(R22:R24)=0,0,1)</f>
        <v>1</v>
      </c>
      <c r="S21" s="56">
        <f t="shared" si="12"/>
        <v>0</v>
      </c>
      <c r="T21" s="104"/>
      <c r="U21" s="109">
        <f t="shared" si="4"/>
        <v>0</v>
      </c>
    </row>
    <row r="22" spans="1:21" ht="17.25" customHeight="1">
      <c r="A22" s="79"/>
      <c r="B22" s="205" t="s">
        <v>55</v>
      </c>
      <c r="C22" s="90" t="s">
        <v>75</v>
      </c>
      <c r="D22" s="69" t="s">
        <v>47</v>
      </c>
      <c r="E22" s="93"/>
      <c r="F22" s="23"/>
      <c r="G22" s="25">
        <v>1</v>
      </c>
      <c r="H22" s="25"/>
      <c r="I22" s="25"/>
      <c r="J22" s="25"/>
      <c r="K22" s="14" t="str">
        <f t="shared" si="1"/>
        <v/>
      </c>
      <c r="L22" s="32">
        <f>IF(R22=0,"",S22)</f>
        <v>0</v>
      </c>
      <c r="M22" s="30"/>
      <c r="N22" s="26" t="s">
        <v>7</v>
      </c>
      <c r="O22" s="57">
        <v>0.3</v>
      </c>
      <c r="P22" s="53"/>
      <c r="Q22" s="58">
        <f>(IF(H22&lt;&gt;"",1/3)+IF(I22&lt;&gt;"",2/3)+IF(J22&lt;&gt;"",1,0))*O22*20</f>
        <v>0</v>
      </c>
      <c r="R22" s="55">
        <f>IF(F22="non",0,IF(G22&lt;&gt;"",1,0)+IF(H22&lt;&gt;"",1,0)+IF(I22&lt;&gt;"",1,0)+IF(J22&lt;&gt;"",1,0))</f>
        <v>1</v>
      </c>
      <c r="S22" s="56">
        <f t="shared" si="12"/>
        <v>0</v>
      </c>
      <c r="T22" s="104"/>
      <c r="U22" s="109">
        <f t="shared" si="4"/>
        <v>1</v>
      </c>
    </row>
    <row r="23" spans="1:21" ht="17.25" customHeight="1">
      <c r="A23" s="79"/>
      <c r="B23" s="206"/>
      <c r="C23" s="87" t="s">
        <v>76</v>
      </c>
      <c r="D23" s="69" t="s">
        <v>47</v>
      </c>
      <c r="E23" s="88"/>
      <c r="F23" s="23"/>
      <c r="G23" s="25">
        <v>1</v>
      </c>
      <c r="H23" s="25"/>
      <c r="I23" s="25"/>
      <c r="J23" s="25"/>
      <c r="K23" s="14" t="str">
        <f t="shared" si="1"/>
        <v/>
      </c>
      <c r="L23" s="32">
        <f>IF(R23=0,"",S23)</f>
        <v>0</v>
      </c>
      <c r="M23" s="30"/>
      <c r="N23" s="26" t="s">
        <v>7</v>
      </c>
      <c r="O23" s="57">
        <v>0.2</v>
      </c>
      <c r="P23" s="53"/>
      <c r="Q23" s="58">
        <f t="shared" ref="Q23:Q25" si="16">(IF(H23&lt;&gt;"",1/3)+IF(I23&lt;&gt;"",2/3)+IF(J23&lt;&gt;"",1,0))*O23*20</f>
        <v>0</v>
      </c>
      <c r="R23" s="55">
        <f t="shared" ref="R23:R25" si="17">IF(F23="non",0,IF(G23&lt;&gt;"",1,0)+IF(H23&lt;&gt;"",1,0)+IF(I23&lt;&gt;"",1,0)+IF(J23&lt;&gt;"",1,0))</f>
        <v>1</v>
      </c>
      <c r="S23" s="56">
        <f t="shared" si="12"/>
        <v>0</v>
      </c>
      <c r="T23" s="104"/>
      <c r="U23" s="109">
        <f t="shared" si="4"/>
        <v>1</v>
      </c>
    </row>
    <row r="24" spans="1:21" ht="17.25" customHeight="1">
      <c r="A24" s="79"/>
      <c r="B24" s="206"/>
      <c r="C24" s="90" t="s">
        <v>86</v>
      </c>
      <c r="D24" s="69" t="s">
        <v>47</v>
      </c>
      <c r="E24" s="88"/>
      <c r="F24" s="23"/>
      <c r="G24" s="25">
        <v>1</v>
      </c>
      <c r="H24" s="25"/>
      <c r="I24" s="25"/>
      <c r="J24" s="25"/>
      <c r="K24" s="14" t="str">
        <f t="shared" si="1"/>
        <v/>
      </c>
      <c r="L24" s="32">
        <f>IF(R24=0,"",S24)</f>
        <v>0</v>
      </c>
      <c r="M24" s="30"/>
      <c r="N24" s="26" t="s">
        <v>7</v>
      </c>
      <c r="O24" s="57">
        <v>0.2</v>
      </c>
      <c r="P24" s="53"/>
      <c r="Q24" s="58">
        <f t="shared" si="16"/>
        <v>0</v>
      </c>
      <c r="R24" s="55">
        <f t="shared" si="17"/>
        <v>1</v>
      </c>
      <c r="S24" s="56">
        <f t="shared" si="12"/>
        <v>0</v>
      </c>
      <c r="T24" s="104"/>
      <c r="U24" s="109">
        <f t="shared" si="4"/>
        <v>1</v>
      </c>
    </row>
    <row r="25" spans="1:21" ht="17.25" customHeight="1" thickBot="1">
      <c r="A25" s="79"/>
      <c r="B25" s="207"/>
      <c r="C25" s="94" t="s">
        <v>77</v>
      </c>
      <c r="D25" s="69" t="s">
        <v>47</v>
      </c>
      <c r="E25" s="92"/>
      <c r="F25" s="23"/>
      <c r="G25" s="25">
        <v>1</v>
      </c>
      <c r="H25" s="25"/>
      <c r="I25" s="25"/>
      <c r="J25" s="25"/>
      <c r="K25" s="14" t="str">
        <f t="shared" si="1"/>
        <v/>
      </c>
      <c r="L25" s="32">
        <f>IF(R25=0,"",S25)</f>
        <v>0</v>
      </c>
      <c r="M25" s="30"/>
      <c r="N25" s="26" t="s">
        <v>7</v>
      </c>
      <c r="O25" s="57">
        <v>0.3</v>
      </c>
      <c r="P25" s="53"/>
      <c r="Q25" s="58">
        <f t="shared" si="16"/>
        <v>0</v>
      </c>
      <c r="R25" s="55">
        <f t="shared" si="17"/>
        <v>1</v>
      </c>
      <c r="S25" s="56">
        <f t="shared" si="12"/>
        <v>0</v>
      </c>
      <c r="T25" s="104"/>
      <c r="U25" s="109">
        <f t="shared" si="4"/>
        <v>1</v>
      </c>
    </row>
    <row r="26" spans="1:21" ht="16.5" customHeight="1" thickBot="1">
      <c r="A26" s="174" t="s">
        <v>45</v>
      </c>
      <c r="B26" s="175"/>
      <c r="C26" s="175"/>
      <c r="D26" s="175"/>
      <c r="E26" s="175"/>
      <c r="F26" s="62"/>
      <c r="G26" s="62"/>
      <c r="H26" s="62"/>
      <c r="I26" s="62"/>
      <c r="J26" s="62"/>
      <c r="K26" s="14" t="str">
        <f t="shared" si="1"/>
        <v/>
      </c>
      <c r="L26" s="33">
        <f>AVERAGE(L27:L30)</f>
        <v>1</v>
      </c>
      <c r="M26" s="31"/>
      <c r="N26" s="26" t="s">
        <v>6</v>
      </c>
      <c r="O26" s="52">
        <v>0.2</v>
      </c>
      <c r="P26" s="53"/>
      <c r="Q26" s="54">
        <f>IF(R26=1,(Q27*R27+Q28*R28++Q29*R29+Q30*R30)/(R27*O27+R28*O28+O29*R29+O30*R30),0)</f>
        <v>20</v>
      </c>
      <c r="R26" s="55">
        <f>IF(SUM(R27:R30)=0,0,1)</f>
        <v>1</v>
      </c>
      <c r="S26" s="56">
        <f t="shared" ref="S26:S27" si="18">Q26/(O26*20)</f>
        <v>5</v>
      </c>
      <c r="T26" s="104"/>
      <c r="U26" s="109">
        <f t="shared" si="4"/>
        <v>0</v>
      </c>
    </row>
    <row r="27" spans="1:21" ht="15" customHeight="1">
      <c r="A27" s="95"/>
      <c r="B27" s="86" t="s">
        <v>51</v>
      </c>
      <c r="C27" s="96" t="s">
        <v>78</v>
      </c>
      <c r="D27" s="97"/>
      <c r="E27" s="69" t="s">
        <v>47</v>
      </c>
      <c r="F27" s="23"/>
      <c r="G27" s="25"/>
      <c r="H27" s="25"/>
      <c r="I27" s="25"/>
      <c r="J27" s="25">
        <v>1</v>
      </c>
      <c r="K27" s="14" t="str">
        <f t="shared" si="1"/>
        <v/>
      </c>
      <c r="L27" s="32">
        <f>IF(R27=0,"",S27)</f>
        <v>1</v>
      </c>
      <c r="M27" s="30"/>
      <c r="N27" s="26" t="s">
        <v>7</v>
      </c>
      <c r="O27" s="57">
        <v>0.3</v>
      </c>
      <c r="P27" s="53"/>
      <c r="Q27" s="58">
        <f>(IF(H27&lt;&gt;"",1/3)+IF(I27&lt;&gt;"",2/3)+IF(J27&lt;&gt;"",1,0))*O27*20</f>
        <v>6</v>
      </c>
      <c r="R27" s="55">
        <f>IF(F27="non",0,IF(G27&lt;&gt;"",1,0)+IF(H27&lt;&gt;"",1,0)+IF(I27&lt;&gt;"",1,0)+IF(J27&lt;&gt;"",1,0))</f>
        <v>1</v>
      </c>
      <c r="S27" s="56">
        <f t="shared" si="18"/>
        <v>1</v>
      </c>
      <c r="T27" s="104"/>
      <c r="U27" s="109">
        <f t="shared" si="4"/>
        <v>1</v>
      </c>
    </row>
    <row r="28" spans="1:21" ht="30" customHeight="1">
      <c r="A28" s="79"/>
      <c r="B28" s="89" t="s">
        <v>52</v>
      </c>
      <c r="C28" s="74" t="s">
        <v>87</v>
      </c>
      <c r="D28" s="97"/>
      <c r="E28" s="69" t="s">
        <v>47</v>
      </c>
      <c r="F28" s="23"/>
      <c r="G28" s="25"/>
      <c r="H28" s="25"/>
      <c r="I28" s="25"/>
      <c r="J28" s="25">
        <v>1</v>
      </c>
      <c r="K28" s="14" t="str">
        <f t="shared" si="1"/>
        <v/>
      </c>
      <c r="L28" s="32">
        <f>IF(R28=0,"",S28)</f>
        <v>1</v>
      </c>
      <c r="M28" s="30"/>
      <c r="N28" s="26" t="s">
        <v>7</v>
      </c>
      <c r="O28" s="57">
        <v>0.2</v>
      </c>
      <c r="P28" s="53"/>
      <c r="Q28" s="58">
        <f t="shared" ref="Q28:Q30" si="19">(IF(H28&lt;&gt;"",1/3)+IF(I28&lt;&gt;"",2/3)+IF(J28&lt;&gt;"",1,0))*O28*20</f>
        <v>4</v>
      </c>
      <c r="R28" s="55">
        <f t="shared" ref="R28:R30" si="20">IF(F28="non",0,IF(G28&lt;&gt;"",1,0)+IF(H28&lt;&gt;"",1,0)+IF(I28&lt;&gt;"",1,0)+IF(J28&lt;&gt;"",1,0))</f>
        <v>1</v>
      </c>
      <c r="S28" s="56">
        <f t="shared" ref="S28:S30" si="21">Q28/(O28*20)</f>
        <v>1</v>
      </c>
      <c r="T28" s="104"/>
      <c r="U28" s="109">
        <f t="shared" si="4"/>
        <v>1</v>
      </c>
    </row>
    <row r="29" spans="1:21" ht="16.5" customHeight="1">
      <c r="A29" s="79"/>
      <c r="B29" s="89" t="s">
        <v>53</v>
      </c>
      <c r="C29" s="98" t="s">
        <v>60</v>
      </c>
      <c r="D29" s="72"/>
      <c r="E29" s="69" t="s">
        <v>47</v>
      </c>
      <c r="F29" s="23"/>
      <c r="G29" s="25"/>
      <c r="H29" s="25"/>
      <c r="I29" s="25"/>
      <c r="J29" s="25">
        <v>1</v>
      </c>
      <c r="K29" s="14" t="str">
        <f t="shared" si="1"/>
        <v/>
      </c>
      <c r="L29" s="32">
        <f>IF(R29=0,"",S29)</f>
        <v>1</v>
      </c>
      <c r="M29" s="30"/>
      <c r="N29" s="26" t="s">
        <v>7</v>
      </c>
      <c r="O29" s="57">
        <v>0.3</v>
      </c>
      <c r="P29" s="53"/>
      <c r="Q29" s="58">
        <f t="shared" si="19"/>
        <v>6</v>
      </c>
      <c r="R29" s="55">
        <f t="shared" si="20"/>
        <v>1</v>
      </c>
      <c r="S29" s="56">
        <f t="shared" ref="S29" si="22">Q29/(O29*20)</f>
        <v>1</v>
      </c>
      <c r="T29" s="104"/>
      <c r="U29" s="109">
        <f t="shared" si="4"/>
        <v>1</v>
      </c>
    </row>
    <row r="30" spans="1:21" ht="29.25" customHeight="1" thickBot="1">
      <c r="A30" s="99"/>
      <c r="B30" s="91" t="s">
        <v>54</v>
      </c>
      <c r="C30" s="100" t="s">
        <v>79</v>
      </c>
      <c r="D30" s="101"/>
      <c r="E30" s="102" t="s">
        <v>47</v>
      </c>
      <c r="F30" s="23"/>
      <c r="G30" s="46"/>
      <c r="H30" s="46"/>
      <c r="I30" s="46"/>
      <c r="J30" s="46">
        <v>1</v>
      </c>
      <c r="K30" s="14" t="str">
        <f t="shared" si="1"/>
        <v/>
      </c>
      <c r="L30" s="32">
        <f>IF(R30=0,"",S30)</f>
        <v>1</v>
      </c>
      <c r="M30" s="30"/>
      <c r="N30" s="26" t="s">
        <v>7</v>
      </c>
      <c r="O30" s="57">
        <v>0.2</v>
      </c>
      <c r="P30" s="53"/>
      <c r="Q30" s="58">
        <f t="shared" si="19"/>
        <v>4</v>
      </c>
      <c r="R30" s="55">
        <f t="shared" si="20"/>
        <v>1</v>
      </c>
      <c r="S30" s="56">
        <f t="shared" si="21"/>
        <v>1</v>
      </c>
      <c r="T30" s="104"/>
      <c r="U30" s="109">
        <f t="shared" si="4"/>
        <v>1</v>
      </c>
    </row>
    <row r="31" spans="1:21" ht="22.5" customHeight="1" thickBot="1">
      <c r="A31" s="28"/>
      <c r="B31" s="182" t="s">
        <v>22</v>
      </c>
      <c r="C31" s="182"/>
      <c r="D31" s="182"/>
      <c r="E31" s="182"/>
      <c r="F31" s="182"/>
      <c r="G31" s="182"/>
      <c r="H31" s="182"/>
      <c r="I31" s="182"/>
      <c r="J31" s="182"/>
      <c r="K31" s="28"/>
      <c r="L31" s="28"/>
      <c r="M31" s="30"/>
      <c r="N31" s="26"/>
      <c r="O31" s="57"/>
      <c r="P31" s="53"/>
      <c r="Q31" s="59">
        <f>O5+O9+O13+O17+O21+O26</f>
        <v>1</v>
      </c>
      <c r="R31" s="55">
        <f>SUM(R5:R30)</f>
        <v>26</v>
      </c>
      <c r="S31" s="56"/>
      <c r="T31" s="104"/>
      <c r="U31" s="104"/>
    </row>
    <row r="32" spans="1:21" ht="20.25" thickBot="1">
      <c r="A32" s="8"/>
      <c r="B32" s="7"/>
      <c r="C32" s="8" t="s">
        <v>62</v>
      </c>
      <c r="E32" s="210">
        <f>IF(R31&lt;&gt;0,((Q13*O13+Q26*O26)/(R13*O13+R26*O26))/3,0)</f>
        <v>6.6666666666666652</v>
      </c>
      <c r="F32" s="211"/>
      <c r="G32" s="211"/>
      <c r="H32" s="44" t="s">
        <v>64</v>
      </c>
      <c r="I32" s="212">
        <f>20/3</f>
        <v>6.666666666666667</v>
      </c>
      <c r="J32" s="213"/>
      <c r="L32" s="176" t="s">
        <v>88</v>
      </c>
      <c r="O32" s="103"/>
      <c r="P32" s="104"/>
      <c r="Q32" s="104"/>
      <c r="R32" s="55"/>
      <c r="S32" s="56"/>
      <c r="T32" s="104"/>
      <c r="U32" s="104">
        <f>SUM(U6:U30)</f>
        <v>20</v>
      </c>
    </row>
    <row r="33" spans="1:19" ht="20.25" thickBot="1">
      <c r="A33" s="8"/>
      <c r="B33" s="7"/>
      <c r="C33" s="8" t="s">
        <v>63</v>
      </c>
      <c r="D33" s="11"/>
      <c r="E33" s="210">
        <f>IF(R31&lt;&gt;0,((Q5*O5+Q9*O9+Q17*O17+Q21*O21)/(O5*R5+O9*R9+O17*R17+O21*R21))*2/3,0)</f>
        <v>0</v>
      </c>
      <c r="F33" s="211"/>
      <c r="G33" s="211"/>
      <c r="H33" s="44" t="s">
        <v>64</v>
      </c>
      <c r="I33" s="180">
        <f>2*20/3</f>
        <v>13.333333333333334</v>
      </c>
      <c r="J33" s="181"/>
      <c r="L33" s="176"/>
      <c r="R33" s="112"/>
      <c r="S33" s="113"/>
    </row>
    <row r="34" spans="1:19" ht="20.25" thickBot="1">
      <c r="A34" s="8"/>
      <c r="B34" s="7"/>
      <c r="C34" s="8" t="s">
        <v>0</v>
      </c>
      <c r="D34" s="11"/>
      <c r="E34" s="186">
        <f>IF(R31&lt;&gt;0,((((Q13*O13+Q26*O26)/(R13*O13+R26*O26))/3)+((Q5*O5+Q9*O9+Q17*O17+Q21*O21)/(O5*R5+O9*R9+O17*R17+O21*R21))*2/3),0)</f>
        <v>6.6666666666666652</v>
      </c>
      <c r="F34" s="187"/>
      <c r="G34" s="187"/>
      <c r="H34" s="44" t="s">
        <v>64</v>
      </c>
      <c r="I34" s="188" t="s">
        <v>1</v>
      </c>
      <c r="J34" s="189"/>
      <c r="K34" s="16"/>
      <c r="L34" s="176"/>
      <c r="R34" s="112"/>
      <c r="S34" s="113"/>
    </row>
    <row r="35" spans="1:19" ht="20.25" thickBot="1">
      <c r="A35" s="8"/>
      <c r="B35" s="7"/>
      <c r="C35" s="22" t="s">
        <v>61</v>
      </c>
      <c r="D35" s="42"/>
      <c r="E35" s="190">
        <f>IF(E34&lt;20,IF(E34&gt; INT(E34)+0.5,INT(E34)+1,INT(E34)+0.5),20)</f>
        <v>7</v>
      </c>
      <c r="F35" s="191"/>
      <c r="G35" s="191"/>
      <c r="H35" s="44" t="s">
        <v>64</v>
      </c>
      <c r="I35" s="192" t="s">
        <v>1</v>
      </c>
      <c r="J35" s="193"/>
      <c r="K35" s="16"/>
      <c r="L35" s="177">
        <f>IF(U32/20 &lt; 0.6,"ATTENTION          le nombre de compétences évaluées est insuffisant",U32/20)</f>
        <v>1</v>
      </c>
      <c r="R35" s="112"/>
      <c r="S35" s="113"/>
    </row>
    <row r="36" spans="1:19" thickBot="1">
      <c r="A36" s="8"/>
      <c r="B36" s="6"/>
      <c r="C36" s="6"/>
      <c r="D36" s="11"/>
      <c r="E36" s="6"/>
      <c r="F36" s="6"/>
      <c r="G36" s="6"/>
      <c r="H36" s="6"/>
      <c r="I36" s="6"/>
      <c r="J36" s="6"/>
      <c r="K36" s="16"/>
      <c r="L36" s="177"/>
      <c r="M36" s="27"/>
      <c r="N36" s="108"/>
      <c r="O36" s="114"/>
      <c r="P36" s="115"/>
      <c r="Q36" s="116"/>
      <c r="R36" s="112"/>
      <c r="S36" s="113"/>
    </row>
    <row r="37" spans="1:19" ht="15">
      <c r="A37" s="218" t="s">
        <v>2</v>
      </c>
      <c r="B37" s="219"/>
      <c r="C37" s="219"/>
      <c r="D37" s="219"/>
      <c r="E37" s="219"/>
      <c r="F37" s="219"/>
      <c r="G37" s="219"/>
      <c r="H37" s="219"/>
      <c r="I37" s="219"/>
      <c r="J37" s="220"/>
      <c r="K37" s="16"/>
      <c r="L37" s="177"/>
      <c r="M37" s="117"/>
      <c r="N37" s="108"/>
      <c r="O37" s="114"/>
      <c r="P37" s="115"/>
      <c r="Q37" s="116"/>
      <c r="R37" s="112"/>
      <c r="S37" s="113"/>
    </row>
    <row r="38" spans="1:19" ht="32.25" customHeight="1" thickBot="1">
      <c r="A38" s="221"/>
      <c r="B38" s="222"/>
      <c r="C38" s="222"/>
      <c r="D38" s="222"/>
      <c r="E38" s="222"/>
      <c r="F38" s="222"/>
      <c r="G38" s="222"/>
      <c r="H38" s="222"/>
      <c r="I38" s="222"/>
      <c r="J38" s="223"/>
      <c r="K38" s="17"/>
      <c r="L38" s="177"/>
      <c r="M38" s="118"/>
      <c r="N38" s="108"/>
      <c r="O38" s="114"/>
      <c r="P38" s="115"/>
      <c r="Q38" s="116"/>
      <c r="R38" s="112"/>
      <c r="S38" s="113"/>
    </row>
    <row r="39" spans="1:19" ht="16.5" thickBot="1">
      <c r="A39" s="21"/>
      <c r="B39" s="9"/>
      <c r="C39" s="9"/>
      <c r="D39" s="43"/>
      <c r="E39" s="9"/>
      <c r="F39" s="9"/>
      <c r="G39" s="9"/>
      <c r="H39" s="9"/>
      <c r="I39" s="9"/>
      <c r="J39" s="9"/>
      <c r="K39" s="17"/>
      <c r="L39" s="177"/>
      <c r="M39" s="118"/>
      <c r="N39" s="108"/>
      <c r="O39" s="114"/>
      <c r="P39" s="115"/>
      <c r="Q39" s="116"/>
      <c r="R39" s="112"/>
      <c r="S39" s="113"/>
    </row>
    <row r="40" spans="1:19">
      <c r="A40" s="224" t="s">
        <v>3</v>
      </c>
      <c r="B40" s="225"/>
      <c r="C40" s="10" t="s">
        <v>4</v>
      </c>
      <c r="D40" s="12"/>
      <c r="E40" s="12"/>
      <c r="F40" s="226" t="s">
        <v>20</v>
      </c>
      <c r="G40" s="227"/>
      <c r="H40" s="226"/>
      <c r="I40" s="226"/>
      <c r="J40" s="226"/>
      <c r="K40" s="18"/>
      <c r="L40" s="27"/>
      <c r="M40" s="27"/>
      <c r="N40" s="108"/>
      <c r="O40" s="114"/>
      <c r="P40" s="115"/>
      <c r="Q40" s="116"/>
      <c r="R40" s="112"/>
      <c r="S40" s="113"/>
    </row>
    <row r="41" spans="1:19" ht="22.5" customHeight="1">
      <c r="A41" s="214"/>
      <c r="B41" s="215"/>
      <c r="C41" s="4"/>
      <c r="D41" s="12"/>
      <c r="E41" s="12"/>
      <c r="F41" s="228">
        <f ca="1">TODAY()</f>
        <v>40088</v>
      </c>
      <c r="G41" s="229"/>
      <c r="H41" s="230"/>
      <c r="I41" s="230"/>
      <c r="J41" s="230"/>
      <c r="K41" s="19"/>
      <c r="L41" s="27"/>
      <c r="M41" s="27"/>
      <c r="N41" s="108"/>
      <c r="O41" s="114"/>
      <c r="P41" s="115"/>
      <c r="Q41" s="116"/>
      <c r="R41" s="112"/>
      <c r="S41" s="113"/>
    </row>
    <row r="42" spans="1:19" ht="22.5" customHeight="1">
      <c r="A42" s="214"/>
      <c r="B42" s="215"/>
      <c r="C42" s="4"/>
      <c r="D42" s="12"/>
      <c r="E42" s="12"/>
      <c r="F42" s="11"/>
      <c r="G42" s="11"/>
      <c r="H42" s="11"/>
      <c r="I42" s="11"/>
      <c r="J42" s="11"/>
      <c r="K42" s="16"/>
      <c r="L42" s="27"/>
      <c r="M42" s="27"/>
      <c r="N42" s="108"/>
      <c r="O42" s="114"/>
      <c r="P42" s="115"/>
      <c r="Q42" s="116"/>
      <c r="R42" s="112"/>
      <c r="S42" s="113"/>
    </row>
    <row r="43" spans="1:19" ht="22.5" customHeight="1" thickBot="1">
      <c r="A43" s="216"/>
      <c r="B43" s="217"/>
      <c r="C43" s="5"/>
      <c r="D43" s="12"/>
      <c r="E43" s="12"/>
      <c r="F43" s="6"/>
      <c r="G43" s="6"/>
      <c r="H43" s="6"/>
      <c r="I43" s="6"/>
      <c r="J43" s="6"/>
      <c r="K43" s="16"/>
      <c r="L43" s="27"/>
      <c r="M43" s="27"/>
      <c r="N43" s="108"/>
      <c r="O43" s="114"/>
      <c r="P43" s="115"/>
      <c r="Q43" s="116"/>
      <c r="R43" s="112"/>
      <c r="S43" s="113"/>
    </row>
    <row r="44" spans="1:19" ht="15">
      <c r="A44" s="8"/>
      <c r="B44" s="7"/>
      <c r="C44" s="6"/>
      <c r="D44" s="11"/>
      <c r="E44" s="6"/>
      <c r="F44" s="6"/>
      <c r="G44" s="6"/>
      <c r="H44" s="6"/>
      <c r="I44" s="6"/>
      <c r="J44" s="6"/>
      <c r="K44" s="16"/>
      <c r="L44" s="27"/>
      <c r="M44" s="27"/>
      <c r="N44" s="108"/>
      <c r="O44" s="114"/>
      <c r="P44" s="115"/>
      <c r="Q44" s="116"/>
      <c r="R44" s="112"/>
      <c r="S44" s="113"/>
    </row>
  </sheetData>
  <sheetProtection password="C68C" sheet="1" objects="1" scenarios="1" selectLockedCells="1"/>
  <mergeCells count="33">
    <mergeCell ref="A42:B42"/>
    <mergeCell ref="A43:B43"/>
    <mergeCell ref="A37:J37"/>
    <mergeCell ref="A38:J38"/>
    <mergeCell ref="A40:B40"/>
    <mergeCell ref="F40:J40"/>
    <mergeCell ref="A41:B41"/>
    <mergeCell ref="F41:J41"/>
    <mergeCell ref="Q1:Q4"/>
    <mergeCell ref="A1:J1"/>
    <mergeCell ref="E34:G34"/>
    <mergeCell ref="I34:J34"/>
    <mergeCell ref="E35:G35"/>
    <mergeCell ref="I35:J35"/>
    <mergeCell ref="A5:C5"/>
    <mergeCell ref="A4:B4"/>
    <mergeCell ref="A6:B8"/>
    <mergeCell ref="A10:B12"/>
    <mergeCell ref="B14:B15"/>
    <mergeCell ref="B22:B25"/>
    <mergeCell ref="A9:B9"/>
    <mergeCell ref="E32:G32"/>
    <mergeCell ref="E33:G33"/>
    <mergeCell ref="I32:J32"/>
    <mergeCell ref="A21:E21"/>
    <mergeCell ref="A17:E17"/>
    <mergeCell ref="L32:L34"/>
    <mergeCell ref="L35:L39"/>
    <mergeCell ref="F3:J3"/>
    <mergeCell ref="I33:J33"/>
    <mergeCell ref="A26:E26"/>
    <mergeCell ref="B31:J31"/>
    <mergeCell ref="A13:E13"/>
  </mergeCells>
  <phoneticPr fontId="1" type="noConversion"/>
  <conditionalFormatting sqref="K6:K31">
    <cfRule type="cellIs" dxfId="5" priority="53" stopIfTrue="1" operator="equal">
      <formula>"  "</formula>
    </cfRule>
  </conditionalFormatting>
  <conditionalFormatting sqref="K31">
    <cfRule type="cellIs" dxfId="4" priority="140" operator="greaterThan">
      <formula>1</formula>
    </cfRule>
    <cfRule type="colorScale" priority="141">
      <colorScale>
        <cfvo type="num" val="$R$6"/>
        <cfvo type="max" val="0"/>
        <color rgb="FFFF0000"/>
        <color rgb="FFFFEF9C"/>
      </colorScale>
    </cfRule>
  </conditionalFormatting>
  <conditionalFormatting sqref="L26 L13 L9 L5">
    <cfRule type="dataBar" priority="142">
      <dataBar>
        <cfvo type="min" val="0"/>
        <cfvo type="max" val="0"/>
        <color rgb="FFFFB628"/>
      </dataBar>
    </cfRule>
  </conditionalFormatting>
  <conditionalFormatting sqref="L6:L8">
    <cfRule type="dataBar" priority="32">
      <dataBar>
        <cfvo type="min" val="0"/>
        <cfvo type="max" val="0"/>
        <color rgb="FF008AEF"/>
      </dataBar>
    </cfRule>
  </conditionalFormatting>
  <conditionalFormatting sqref="L10:L12">
    <cfRule type="dataBar" priority="31">
      <dataBar>
        <cfvo type="min" val="0"/>
        <cfvo type="max" val="0"/>
        <color rgb="FF008AEF"/>
      </dataBar>
    </cfRule>
  </conditionalFormatting>
  <conditionalFormatting sqref="L27:L30">
    <cfRule type="dataBar" priority="36">
      <dataBar>
        <cfvo type="min" val="0"/>
        <cfvo type="max" val="0"/>
        <color rgb="FF008AEF"/>
      </dataBar>
    </cfRule>
  </conditionalFormatting>
  <conditionalFormatting sqref="L5">
    <cfRule type="dataBar" priority="35">
      <dataBar>
        <cfvo type="min" val="0"/>
        <cfvo type="max" val="0"/>
        <color rgb="FFFFB628"/>
      </dataBar>
    </cfRule>
  </conditionalFormatting>
  <conditionalFormatting sqref="L13">
    <cfRule type="dataBar" priority="34">
      <dataBar>
        <cfvo type="min" val="0"/>
        <cfvo type="max" val="0"/>
        <color rgb="FFFFB628"/>
      </dataBar>
    </cfRule>
  </conditionalFormatting>
  <conditionalFormatting sqref="L26">
    <cfRule type="dataBar" priority="33">
      <dataBar>
        <cfvo type="min" val="0"/>
        <cfvo type="max" val="0"/>
        <color rgb="FFFFB628"/>
      </dataBar>
    </cfRule>
  </conditionalFormatting>
  <conditionalFormatting sqref="L11">
    <cfRule type="dataBar" priority="30">
      <dataBar>
        <cfvo type="min" val="0"/>
        <cfvo type="max" val="0"/>
        <color rgb="FF008AEF"/>
      </dataBar>
    </cfRule>
  </conditionalFormatting>
  <conditionalFormatting sqref="L12">
    <cfRule type="dataBar" priority="29">
      <dataBar>
        <cfvo type="min" val="0"/>
        <cfvo type="max" val="0"/>
        <color rgb="FF008AEF"/>
      </dataBar>
    </cfRule>
  </conditionalFormatting>
  <conditionalFormatting sqref="L15">
    <cfRule type="dataBar" priority="28">
      <dataBar>
        <cfvo type="min" val="0"/>
        <cfvo type="max" val="0"/>
        <color rgb="FF008AEF"/>
      </dataBar>
    </cfRule>
  </conditionalFormatting>
  <conditionalFormatting sqref="L21">
    <cfRule type="dataBar" priority="27">
      <dataBar>
        <cfvo type="min" val="0"/>
        <cfvo type="max" val="0"/>
        <color rgb="FFFFB628"/>
      </dataBar>
    </cfRule>
  </conditionalFormatting>
  <conditionalFormatting sqref="L17">
    <cfRule type="dataBar" priority="25">
      <dataBar>
        <cfvo type="min" val="0"/>
        <cfvo type="max" val="0"/>
        <color rgb="FFFFB628"/>
      </dataBar>
    </cfRule>
  </conditionalFormatting>
  <conditionalFormatting sqref="K6:K30">
    <cfRule type="cellIs" dxfId="3" priority="154" operator="greaterThan">
      <formula>1</formula>
    </cfRule>
    <cfRule type="colorScale" priority="155">
      <colorScale>
        <cfvo type="num" val="$R$6"/>
        <cfvo type="max" val="0"/>
        <color rgb="FFFF0000"/>
        <color rgb="FFFFEF9C"/>
      </colorScale>
    </cfRule>
  </conditionalFormatting>
  <conditionalFormatting sqref="L6:M30">
    <cfRule type="dataBar" priority="158">
      <dataBar>
        <cfvo type="min" val="0"/>
        <cfvo type="max" val="0"/>
        <color rgb="FF008AEF"/>
      </dataBar>
    </cfRule>
  </conditionalFormatting>
  <conditionalFormatting sqref="L14:L25">
    <cfRule type="dataBar" priority="162">
      <dataBar>
        <cfvo type="min" val="0"/>
        <cfvo type="max" val="0"/>
        <color rgb="FF008AEF"/>
      </dataBar>
    </cfRule>
  </conditionalFormatting>
  <conditionalFormatting sqref="L10">
    <cfRule type="dataBar" priority="23">
      <dataBar>
        <cfvo type="min" val="0"/>
        <cfvo type="max" val="0"/>
        <color rgb="FF008AEF"/>
      </dataBar>
    </cfRule>
  </conditionalFormatting>
  <conditionalFormatting sqref="L14">
    <cfRule type="dataBar" priority="20">
      <dataBar>
        <cfvo type="min" val="0"/>
        <cfvo type="max" val="0"/>
        <color rgb="FF008AEF"/>
      </dataBar>
    </cfRule>
  </conditionalFormatting>
  <conditionalFormatting sqref="L16">
    <cfRule type="dataBar" priority="18">
      <dataBar>
        <cfvo type="min" val="0"/>
        <cfvo type="max" val="0"/>
        <color rgb="FF008AEF"/>
      </dataBar>
    </cfRule>
  </conditionalFormatting>
  <conditionalFormatting sqref="L18">
    <cfRule type="dataBar" priority="17">
      <dataBar>
        <cfvo type="min" val="0"/>
        <cfvo type="max" val="0"/>
        <color rgb="FF008AEF"/>
      </dataBar>
    </cfRule>
  </conditionalFormatting>
  <conditionalFormatting sqref="L19">
    <cfRule type="dataBar" priority="16">
      <dataBar>
        <cfvo type="min" val="0"/>
        <cfvo type="max" val="0"/>
        <color rgb="FF008AEF"/>
      </dataBar>
    </cfRule>
  </conditionalFormatting>
  <conditionalFormatting sqref="L20">
    <cfRule type="dataBar" priority="15">
      <dataBar>
        <cfvo type="min" val="0"/>
        <cfvo type="max" val="0"/>
        <color rgb="FF008AEF"/>
      </dataBar>
    </cfRule>
  </conditionalFormatting>
  <conditionalFormatting sqref="L22">
    <cfRule type="dataBar" priority="14">
      <dataBar>
        <cfvo type="min" val="0"/>
        <cfvo type="max" val="0"/>
        <color rgb="FF008AEF"/>
      </dataBar>
    </cfRule>
  </conditionalFormatting>
  <conditionalFormatting sqref="L23">
    <cfRule type="dataBar" priority="13">
      <dataBar>
        <cfvo type="min" val="0"/>
        <cfvo type="max" val="0"/>
        <color rgb="FF008AEF"/>
      </dataBar>
    </cfRule>
  </conditionalFormatting>
  <conditionalFormatting sqref="L24">
    <cfRule type="dataBar" priority="12">
      <dataBar>
        <cfvo type="min" val="0"/>
        <cfvo type="max" val="0"/>
        <color rgb="FF008AEF"/>
      </dataBar>
    </cfRule>
  </conditionalFormatting>
  <conditionalFormatting sqref="L25">
    <cfRule type="dataBar" priority="11">
      <dataBar>
        <cfvo type="min" val="0"/>
        <cfvo type="max" val="0"/>
        <color rgb="FF008AEF"/>
      </dataBar>
    </cfRule>
  </conditionalFormatting>
  <conditionalFormatting sqref="L27">
    <cfRule type="dataBar" priority="10">
      <dataBar>
        <cfvo type="min" val="0"/>
        <cfvo type="max" val="0"/>
        <color rgb="FF008AEF"/>
      </dataBar>
    </cfRule>
  </conditionalFormatting>
  <conditionalFormatting sqref="L28">
    <cfRule type="dataBar" priority="9">
      <dataBar>
        <cfvo type="min" val="0"/>
        <cfvo type="max" val="0"/>
        <color rgb="FF008AEF"/>
      </dataBar>
    </cfRule>
  </conditionalFormatting>
  <conditionalFormatting sqref="L29">
    <cfRule type="dataBar" priority="8">
      <dataBar>
        <cfvo type="min" val="0"/>
        <cfvo type="max" val="0"/>
        <color rgb="FF008AEF"/>
      </dataBar>
    </cfRule>
  </conditionalFormatting>
  <conditionalFormatting sqref="L30">
    <cfRule type="dataBar" priority="7">
      <dataBar>
        <cfvo type="min" val="0"/>
        <cfvo type="max" val="0"/>
        <color rgb="FF008AEF"/>
      </dataBar>
    </cfRule>
  </conditionalFormatting>
  <conditionalFormatting sqref="L1:L31 L40:L1048576">
    <cfRule type="dataBar" priority="6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{BF6CA212-7A56-4701-9F2C-6B7B1190BB99}</x14:id>
        </ext>
      </extLst>
    </cfRule>
  </conditionalFormatting>
  <conditionalFormatting sqref="A31:M31">
    <cfRule type="dataBar" priority="163">
      <dataBar>
        <cfvo type="min" val="0"/>
        <cfvo type="max" val="0"/>
        <color rgb="FF008AEF"/>
      </dataBar>
    </cfRule>
  </conditionalFormatting>
  <conditionalFormatting sqref="L32:L34">
    <cfRule type="dataBar" priority="5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{4DCCF95F-EEAF-438B-A267-31C90FF9DDB0}</x14:id>
        </ext>
      </extLst>
    </cfRule>
  </conditionalFormatting>
  <conditionalFormatting sqref="L35:L39">
    <cfRule type="cellIs" dxfId="2" priority="2" operator="lessThan">
      <formula>60</formula>
    </cfRule>
    <cfRule type="cellIs" dxfId="1" priority="3" operator="lessThan">
      <formula>0.6</formula>
    </cfRule>
    <cfRule type="cellIs" dxfId="0" priority="4" operator="lessThan">
      <formula>0.6</formula>
    </cfRule>
  </conditionalFormatting>
  <conditionalFormatting sqref="L35:L39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{FC656281-9B06-451E-9E65-B378440242FB}</x14:id>
        </ext>
      </extLst>
    </cfRule>
  </conditionalFormatting>
  <printOptions horizontalCentered="1"/>
  <pageMargins left="0.43307086614173229" right="0.23622047244094491" top="0.74803149606299213" bottom="0.74803149606299213" header="0.31496062992125984" footer="0.31496062992125984"/>
  <pageSetup paperSize="9" scale="60" orientation="landscape" horizontalDpi="4294967292" verticalDpi="4294967292" r:id="rId1"/>
  <headerFooter>
    <oddHeader>&amp;L&amp;"Arial,Normal"L'ACADEMIE DE : &amp;R&amp;"Arial,Normal"BTS METIERS DE LA MODE - VÊTEMENTS</oddHeader>
    <oddFooter>&amp;L&amp;"Arial,Normal"L'INSPECTION GENERALE STI</oddFooter>
  </headerFooter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BF6CA212-7A56-4701-9F2C-6B7B1190BB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L1:L31 L40:L1048576</xm:sqref>
        </x14:conditionalFormatting>
        <x14:conditionalFormatting xmlns:xm="http://schemas.microsoft.com/office/excel/2006/main">
          <x14:cfRule type="dataBar" id="{4DCCF95F-EEAF-438B-A267-31C90FF9DD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L32:L34</xm:sqref>
        </x14:conditionalFormatting>
        <x14:conditionalFormatting xmlns:xm="http://schemas.microsoft.com/office/excel/2006/main">
          <x14:cfRule type="dataBar" id="{FC656281-9B06-451E-9E65-B378440242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L35:L39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Identification</vt:lpstr>
      <vt:lpstr>Evaluation_Résultats</vt:lpstr>
      <vt:lpstr>Evaluation_Résultats!Zone_d_impression</vt:lpstr>
      <vt:lpstr>Identification!Zone_d_impression</vt:lpstr>
    </vt:vector>
  </TitlesOfParts>
  <Company>Rectorat de Clermont-ferrand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Christel</cp:lastModifiedBy>
  <cp:lastPrinted>2013-05-16T22:05:46Z</cp:lastPrinted>
  <dcterms:created xsi:type="dcterms:W3CDTF">2011-09-27T19:32:21Z</dcterms:created>
  <dcterms:modified xsi:type="dcterms:W3CDTF">2013-10-03T15:28:21Z</dcterms:modified>
</cp:coreProperties>
</file>