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dramstein\Desktop\ac-strasbourg\Energétique\MFER\MFER 2024\"/>
    </mc:Choice>
  </mc:AlternateContent>
  <xr:revisionPtr revIDLastSave="0" documentId="13_ncr:1_{D9750AD3-0C95-4F33-8845-1D9FA0A63652}" xr6:coauthVersionLast="36" xr6:coauthVersionMax="36" xr10:uidLastSave="{00000000-0000-0000-0000-000000000000}"/>
  <bookViews>
    <workbookView xWindow="0" yWindow="0" windowWidth="19200" windowHeight="6350" firstSheet="2" activeTab="5" xr2:uid="{00000000-000D-0000-FFFF-FFFF00000000}"/>
  </bookViews>
  <sheets>
    <sheet name="Mode d'emploi" sheetId="11" r:id="rId1"/>
    <sheet name="1. Présentation générale" sheetId="6" r:id="rId2"/>
    <sheet name="2. Problématisation E31b" sheetId="9" r:id="rId3"/>
    <sheet name="3. Scénario E31b" sheetId="12" r:id="rId4"/>
    <sheet name="4. Barème E31b" sheetId="13" r:id="rId5"/>
    <sheet name="5. Transfert vers grille E31b" sheetId="14" r:id="rId6"/>
    <sheet name="Données générales" sheetId="3" state="hidden" r:id="rId7"/>
    <sheet name="Tâches" sheetId="7" state="hidden" r:id="rId8"/>
    <sheet name="Compétences" sheetId="5" state="hidden" r:id="rId9"/>
    <sheet name="Savoirs" sheetId="8" state="hidden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8" i="13" l="1"/>
  <c r="BF17" i="13"/>
  <c r="BF16" i="13"/>
  <c r="BF15" i="13"/>
  <c r="BF12" i="13"/>
  <c r="BF11" i="13"/>
  <c r="BF10" i="13"/>
  <c r="BF9" i="13"/>
  <c r="BF8" i="13"/>
  <c r="BF7" i="13"/>
  <c r="BF6" i="13"/>
  <c r="BF5" i="13"/>
  <c r="BO18" i="13" l="1"/>
  <c r="BO17" i="13"/>
  <c r="BO16" i="13"/>
  <c r="BO15" i="13"/>
  <c r="BO6" i="13"/>
  <c r="BO5" i="13"/>
  <c r="BO4" i="13"/>
  <c r="BN18" i="13"/>
  <c r="BN17" i="13"/>
  <c r="BN16" i="13"/>
  <c r="BN15" i="13"/>
  <c r="BN7" i="13"/>
  <c r="BN6" i="13"/>
  <c r="BN5" i="13"/>
  <c r="BN4" i="13"/>
  <c r="BB18" i="13"/>
  <c r="BB17" i="13"/>
  <c r="BB16" i="13"/>
  <c r="BB15" i="13"/>
  <c r="BB7" i="13"/>
  <c r="BB6" i="13"/>
  <c r="BB5" i="13"/>
  <c r="BB4" i="13"/>
  <c r="BD18" i="13"/>
  <c r="BD17" i="13"/>
  <c r="BD16" i="13"/>
  <c r="BD15" i="13"/>
  <c r="BD7" i="13"/>
  <c r="BD6" i="13"/>
  <c r="BD5" i="13"/>
  <c r="BF4" i="13"/>
  <c r="AJ18" i="13"/>
  <c r="AJ17" i="13"/>
  <c r="AJ16" i="13"/>
  <c r="AJ15" i="13"/>
  <c r="AJ7" i="13"/>
  <c r="AJ6" i="13"/>
  <c r="AJ5" i="13"/>
  <c r="AJ4" i="13"/>
  <c r="BN20" i="13"/>
  <c r="BF20" i="13"/>
  <c r="BB20" i="13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Q21" i="12"/>
  <c r="Q20" i="12"/>
  <c r="Q19" i="12"/>
  <c r="Q18" i="12"/>
  <c r="Q10" i="12"/>
  <c r="Q9" i="12"/>
  <c r="Q8" i="12"/>
  <c r="Q7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G24" i="12"/>
  <c r="G23" i="12"/>
  <c r="F19" i="9"/>
  <c r="F18" i="9"/>
  <c r="F17" i="9"/>
  <c r="F16" i="9"/>
  <c r="F15" i="9"/>
  <c r="F14" i="9"/>
  <c r="F13" i="9"/>
  <c r="F12" i="9"/>
  <c r="F11" i="9"/>
  <c r="F10" i="9"/>
  <c r="F9" i="9"/>
  <c r="F8" i="9"/>
  <c r="F23" i="9"/>
  <c r="F22" i="9"/>
  <c r="F21" i="9"/>
  <c r="F20" i="9"/>
  <c r="F7" i="9"/>
  <c r="F5" i="9"/>
  <c r="F6" i="9"/>
  <c r="I19" i="14"/>
  <c r="F32" i="8" l="1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G3" i="8"/>
  <c r="F3" i="8"/>
  <c r="O24" i="12" l="1"/>
  <c r="O26" i="12" s="1"/>
  <c r="BH20" i="13"/>
  <c r="BJ20" i="13"/>
  <c r="M12" i="13"/>
  <c r="P25" i="12"/>
  <c r="N23" i="12"/>
  <c r="G23" i="9"/>
  <c r="G22" i="9"/>
  <c r="G21" i="9"/>
  <c r="G20" i="9"/>
  <c r="BP20" i="13"/>
  <c r="BL20" i="13"/>
  <c r="BD20" i="13"/>
  <c r="AZ20" i="13"/>
  <c r="AX20" i="13"/>
  <c r="AV20" i="13"/>
  <c r="AT20" i="13"/>
  <c r="AR20" i="13"/>
  <c r="AP20" i="13"/>
  <c r="AN20" i="13"/>
  <c r="AL20" i="13"/>
  <c r="AJ20" i="13"/>
  <c r="AH20" i="13"/>
  <c r="AF20" i="13"/>
  <c r="AD20" i="13"/>
  <c r="AB20" i="13"/>
  <c r="Z20" i="13"/>
  <c r="X20" i="13"/>
  <c r="V20" i="13"/>
  <c r="T20" i="13"/>
  <c r="R20" i="13"/>
  <c r="M5" i="13"/>
  <c r="M6" i="13"/>
  <c r="M7" i="13"/>
  <c r="M8" i="13"/>
  <c r="M9" i="13"/>
  <c r="M10" i="13"/>
  <c r="M11" i="13"/>
  <c r="M13" i="13"/>
  <c r="M14" i="13"/>
  <c r="M15" i="13"/>
  <c r="M16" i="13"/>
  <c r="M17" i="13"/>
  <c r="M18" i="13"/>
  <c r="M4" i="13"/>
  <c r="L5" i="13"/>
  <c r="L6" i="13"/>
  <c r="L7" i="13"/>
  <c r="L8" i="13"/>
  <c r="L9" i="13"/>
  <c r="L10" i="13"/>
  <c r="L11" i="13"/>
  <c r="L12" i="13"/>
  <c r="L13" i="13"/>
  <c r="BF13" i="13" s="1"/>
  <c r="L14" i="13"/>
  <c r="L15" i="13"/>
  <c r="L16" i="13"/>
  <c r="L17" i="13"/>
  <c r="L18" i="13"/>
  <c r="L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4" i="13"/>
  <c r="D5" i="13"/>
  <c r="AD5" i="13" s="1"/>
  <c r="D6" i="13"/>
  <c r="D7" i="13"/>
  <c r="BP7" i="13" s="1"/>
  <c r="D8" i="13"/>
  <c r="D9" i="13"/>
  <c r="D10" i="13"/>
  <c r="D11" i="13"/>
  <c r="D12" i="13"/>
  <c r="D13" i="13"/>
  <c r="D14" i="13"/>
  <c r="D15" i="13"/>
  <c r="D16" i="13"/>
  <c r="AN16" i="13" s="1"/>
  <c r="D17" i="13"/>
  <c r="AD17" i="13" s="1"/>
  <c r="D18" i="13"/>
  <c r="D4" i="13"/>
  <c r="BP4" i="13" s="1"/>
  <c r="AL14" i="13" l="1"/>
  <c r="BF14" i="13"/>
  <c r="BN14" i="13"/>
  <c r="BO14" i="13" s="1"/>
  <c r="BB14" i="13"/>
  <c r="AJ14" i="13"/>
  <c r="BD14" i="13"/>
  <c r="BB13" i="13"/>
  <c r="BD13" i="13"/>
  <c r="AJ13" i="13"/>
  <c r="BN13" i="13"/>
  <c r="BO13" i="13" s="1"/>
  <c r="BN12" i="13"/>
  <c r="BO12" i="13" s="1"/>
  <c r="BB12" i="13"/>
  <c r="AJ12" i="13"/>
  <c r="BD12" i="13"/>
  <c r="AJ11" i="13"/>
  <c r="BN11" i="13"/>
  <c r="BO11" i="13" s="1"/>
  <c r="BD11" i="13"/>
  <c r="BB11" i="13"/>
  <c r="V10" i="13"/>
  <c r="BB10" i="13"/>
  <c r="BD10" i="13"/>
  <c r="BN10" i="13"/>
  <c r="BO10" i="13" s="1"/>
  <c r="AJ10" i="13"/>
  <c r="AX9" i="13"/>
  <c r="BB9" i="13"/>
  <c r="AJ9" i="13"/>
  <c r="BN9" i="13"/>
  <c r="BO9" i="13" s="1"/>
  <c r="BD9" i="13"/>
  <c r="Z8" i="13"/>
  <c r="BN8" i="13"/>
  <c r="BO8" i="13" s="1"/>
  <c r="BD8" i="13"/>
  <c r="AJ8" i="13"/>
  <c r="BB8" i="13"/>
  <c r="BH13" i="13"/>
  <c r="BI13" i="13" s="1"/>
  <c r="BJ16" i="13"/>
  <c r="BK16" i="13" s="1"/>
  <c r="BJ8" i="13"/>
  <c r="BK8" i="13" s="1"/>
  <c r="BH12" i="13"/>
  <c r="BI12" i="13" s="1"/>
  <c r="BJ15" i="13"/>
  <c r="BK15" i="13" s="1"/>
  <c r="BH11" i="13"/>
  <c r="BI11" i="13" s="1"/>
  <c r="BJ14" i="13"/>
  <c r="BK14" i="13" s="1"/>
  <c r="BH18" i="13"/>
  <c r="BI18" i="13" s="1"/>
  <c r="BH10" i="13"/>
  <c r="BI10" i="13" s="1"/>
  <c r="BJ13" i="13"/>
  <c r="BK13" i="13" s="1"/>
  <c r="BH17" i="13"/>
  <c r="BI17" i="13" s="1"/>
  <c r="BH9" i="13"/>
  <c r="BI9" i="13" s="1"/>
  <c r="BJ12" i="13"/>
  <c r="BK12" i="13" s="1"/>
  <c r="BH16" i="13"/>
  <c r="BI16" i="13" s="1"/>
  <c r="BH8" i="13"/>
  <c r="BI8" i="13" s="1"/>
  <c r="BJ11" i="13"/>
  <c r="BK11" i="13" s="1"/>
  <c r="BH15" i="13"/>
  <c r="BI15" i="13" s="1"/>
  <c r="BJ18" i="13"/>
  <c r="BK18" i="13" s="1"/>
  <c r="BJ10" i="13"/>
  <c r="BK10" i="13" s="1"/>
  <c r="BH14" i="13"/>
  <c r="BI14" i="13" s="1"/>
  <c r="BJ17" i="13"/>
  <c r="BK17" i="13" s="1"/>
  <c r="BJ9" i="13"/>
  <c r="BK9" i="13" s="1"/>
  <c r="BH7" i="13"/>
  <c r="BI7" i="13" s="1"/>
  <c r="BJ7" i="13"/>
  <c r="BK7" i="13" s="1"/>
  <c r="BJ6" i="13"/>
  <c r="BK6" i="13" s="1"/>
  <c r="BH6" i="13"/>
  <c r="BI6" i="13" s="1"/>
  <c r="BJ5" i="13"/>
  <c r="BJ4" i="13"/>
  <c r="BK4" i="13" s="1"/>
  <c r="BH5" i="13"/>
  <c r="BI5" i="13" s="1"/>
  <c r="BH4" i="13"/>
  <c r="AP6" i="13"/>
  <c r="X6" i="13"/>
  <c r="V6" i="13"/>
  <c r="X4" i="13"/>
  <c r="AP4" i="13"/>
  <c r="AD4" i="13"/>
  <c r="AL6" i="13"/>
  <c r="AF4" i="13"/>
  <c r="BP6" i="13"/>
  <c r="AZ12" i="13"/>
  <c r="AL12" i="13"/>
  <c r="AF12" i="13"/>
  <c r="AB12" i="13"/>
  <c r="AD11" i="13"/>
  <c r="AF11" i="13"/>
  <c r="AV11" i="13"/>
  <c r="AR11" i="13"/>
  <c r="V11" i="13"/>
  <c r="AH11" i="13"/>
  <c r="AL11" i="13"/>
  <c r="AZ11" i="13"/>
  <c r="R11" i="13"/>
  <c r="BL11" i="13"/>
  <c r="AP11" i="13"/>
  <c r="Z11" i="13"/>
  <c r="AB11" i="13"/>
  <c r="AF10" i="13"/>
  <c r="T9" i="13"/>
  <c r="V7" i="13"/>
  <c r="BP18" i="13"/>
  <c r="AD18" i="13"/>
  <c r="AH18" i="13"/>
  <c r="T18" i="13"/>
  <c r="AP18" i="13"/>
  <c r="AV18" i="13"/>
  <c r="AT18" i="13"/>
  <c r="AN18" i="13"/>
  <c r="AF18" i="13"/>
  <c r="X18" i="13"/>
  <c r="AX18" i="13"/>
  <c r="AZ18" i="13"/>
  <c r="Z18" i="13"/>
  <c r="R18" i="13"/>
  <c r="V18" i="13"/>
  <c r="AB18" i="13"/>
  <c r="AL18" i="13"/>
  <c r="AR18" i="13"/>
  <c r="BL18" i="13"/>
  <c r="R17" i="13"/>
  <c r="AR17" i="13"/>
  <c r="AX17" i="13"/>
  <c r="Z17" i="13"/>
  <c r="T17" i="13"/>
  <c r="AT17" i="13"/>
  <c r="AZ17" i="13"/>
  <c r="AB17" i="13"/>
  <c r="AP17" i="13"/>
  <c r="BL17" i="13"/>
  <c r="AH17" i="13"/>
  <c r="AL17" i="13"/>
  <c r="AV17" i="13"/>
  <c r="BP17" i="13"/>
  <c r="AF17" i="13"/>
  <c r="X17" i="13"/>
  <c r="AN17" i="13"/>
  <c r="V17" i="13"/>
  <c r="AH16" i="13"/>
  <c r="AF16" i="13"/>
  <c r="AP16" i="13"/>
  <c r="Z16" i="13"/>
  <c r="AL16" i="13"/>
  <c r="AT16" i="13"/>
  <c r="AX16" i="13"/>
  <c r="BP16" i="13"/>
  <c r="AD16" i="13"/>
  <c r="AV16" i="13"/>
  <c r="BL16" i="13"/>
  <c r="AZ16" i="13"/>
  <c r="AR16" i="13"/>
  <c r="R16" i="13"/>
  <c r="AB16" i="13"/>
  <c r="T16" i="13"/>
  <c r="X16" i="13"/>
  <c r="V16" i="13"/>
  <c r="AB15" i="13"/>
  <c r="AL15" i="13"/>
  <c r="AP15" i="13"/>
  <c r="AR15" i="13"/>
  <c r="AZ15" i="13"/>
  <c r="BP15" i="13"/>
  <c r="AF15" i="13"/>
  <c r="X15" i="13"/>
  <c r="AD15" i="13"/>
  <c r="AH15" i="13"/>
  <c r="AV15" i="13"/>
  <c r="R15" i="13"/>
  <c r="AT15" i="13"/>
  <c r="BL15" i="13"/>
  <c r="AN15" i="13"/>
  <c r="Z15" i="13"/>
  <c r="AX15" i="13"/>
  <c r="T15" i="13"/>
  <c r="V15" i="13"/>
  <c r="V14" i="13"/>
  <c r="R14" i="13"/>
  <c r="AR14" i="13"/>
  <c r="AX14" i="13"/>
  <c r="BL14" i="13"/>
  <c r="Z14" i="13"/>
  <c r="AP14" i="13"/>
  <c r="AF14" i="13"/>
  <c r="X14" i="13"/>
  <c r="AB14" i="13"/>
  <c r="AN14" i="13"/>
  <c r="AD14" i="13"/>
  <c r="AZ14" i="13"/>
  <c r="T14" i="13"/>
  <c r="AT14" i="13"/>
  <c r="AV14" i="13"/>
  <c r="BP14" i="13"/>
  <c r="AH14" i="13"/>
  <c r="V13" i="13"/>
  <c r="AT13" i="13"/>
  <c r="R13" i="13"/>
  <c r="AB13" i="13"/>
  <c r="AP13" i="13"/>
  <c r="BL13" i="13"/>
  <c r="AZ13" i="13"/>
  <c r="AH13" i="13"/>
  <c r="AD13" i="13"/>
  <c r="AR13" i="13"/>
  <c r="AF13" i="13"/>
  <c r="AV13" i="13"/>
  <c r="Z13" i="13"/>
  <c r="AN13" i="13"/>
  <c r="BP13" i="13"/>
  <c r="X13" i="13"/>
  <c r="T13" i="13"/>
  <c r="AL13" i="13"/>
  <c r="AX13" i="13"/>
  <c r="AP12" i="13"/>
  <c r="AX12" i="13"/>
  <c r="T12" i="13"/>
  <c r="BP12" i="13"/>
  <c r="Z12" i="13"/>
  <c r="AD12" i="13"/>
  <c r="AT12" i="13"/>
  <c r="AH12" i="13"/>
  <c r="R12" i="13"/>
  <c r="BL12" i="13"/>
  <c r="V12" i="13"/>
  <c r="AN12" i="13"/>
  <c r="AV12" i="13"/>
  <c r="X12" i="13"/>
  <c r="AR12" i="13"/>
  <c r="AN11" i="13"/>
  <c r="X11" i="13"/>
  <c r="AX11" i="13"/>
  <c r="T11" i="13"/>
  <c r="AT11" i="13"/>
  <c r="BP11" i="13"/>
  <c r="T10" i="13"/>
  <c r="AL10" i="13"/>
  <c r="AH10" i="13"/>
  <c r="AB10" i="13"/>
  <c r="AN10" i="13"/>
  <c r="BL10" i="13"/>
  <c r="Z10" i="13"/>
  <c r="AT10" i="13"/>
  <c r="AZ10" i="13"/>
  <c r="R10" i="13"/>
  <c r="X10" i="13"/>
  <c r="AR10" i="13"/>
  <c r="AX10" i="13"/>
  <c r="AD10" i="13"/>
  <c r="AV10" i="13"/>
  <c r="BP10" i="13"/>
  <c r="AP10" i="13"/>
  <c r="AV9" i="13"/>
  <c r="AD9" i="13"/>
  <c r="R9" i="13"/>
  <c r="AB9" i="13"/>
  <c r="AT9" i="13"/>
  <c r="BP9" i="13"/>
  <c r="AH9" i="13"/>
  <c r="Z9" i="13"/>
  <c r="AR9" i="13"/>
  <c r="BL9" i="13"/>
  <c r="AF9" i="13"/>
  <c r="X9" i="13"/>
  <c r="AP9" i="13"/>
  <c r="AZ9" i="13"/>
  <c r="AN9" i="13"/>
  <c r="V9" i="13"/>
  <c r="AL9" i="13"/>
  <c r="R8" i="13"/>
  <c r="AZ8" i="13"/>
  <c r="AX8" i="13"/>
  <c r="AV8" i="13"/>
  <c r="BL8" i="13"/>
  <c r="AT8" i="13"/>
  <c r="AL8" i="13"/>
  <c r="AN8" i="13"/>
  <c r="AP8" i="13"/>
  <c r="AR8" i="13"/>
  <c r="BP8" i="13"/>
  <c r="AD8" i="13"/>
  <c r="AB8" i="13"/>
  <c r="AF8" i="13"/>
  <c r="AH8" i="13"/>
  <c r="T8" i="13"/>
  <c r="V8" i="13"/>
  <c r="X8" i="13"/>
  <c r="R7" i="13"/>
  <c r="T7" i="13"/>
  <c r="Z7" i="13"/>
  <c r="AB7" i="13"/>
  <c r="AF7" i="13"/>
  <c r="AD7" i="13"/>
  <c r="AL7" i="13"/>
  <c r="AH7" i="13"/>
  <c r="AN7" i="13"/>
  <c r="AP7" i="13"/>
  <c r="X7" i="13"/>
  <c r="AR7" i="13"/>
  <c r="AT7" i="13"/>
  <c r="AV7" i="13"/>
  <c r="AX7" i="13"/>
  <c r="AZ7" i="13"/>
  <c r="BL7" i="13"/>
  <c r="Z6" i="13"/>
  <c r="AR6" i="13"/>
  <c r="AT6" i="13"/>
  <c r="R6" i="13"/>
  <c r="AV6" i="13"/>
  <c r="AB6" i="13"/>
  <c r="T6" i="13"/>
  <c r="AD6" i="13"/>
  <c r="AX6" i="13"/>
  <c r="AZ6" i="13"/>
  <c r="AF6" i="13"/>
  <c r="BL6" i="13"/>
  <c r="AN6" i="13"/>
  <c r="AH6" i="13"/>
  <c r="R5" i="13"/>
  <c r="AR5" i="13"/>
  <c r="T5" i="13"/>
  <c r="X5" i="13"/>
  <c r="AT5" i="13"/>
  <c r="AH5" i="13"/>
  <c r="AL5" i="13"/>
  <c r="BL5" i="13"/>
  <c r="Z5" i="13"/>
  <c r="AN5" i="13"/>
  <c r="BP5" i="13"/>
  <c r="AB5" i="13"/>
  <c r="AV5" i="13"/>
  <c r="V5" i="13"/>
  <c r="AP5" i="13"/>
  <c r="AX5" i="13"/>
  <c r="AZ5" i="13"/>
  <c r="AF5" i="13"/>
  <c r="V4" i="13"/>
  <c r="Z4" i="13"/>
  <c r="AV4" i="13"/>
  <c r="BD4" i="13"/>
  <c r="AH4" i="13"/>
  <c r="R4" i="13"/>
  <c r="AB4" i="13"/>
  <c r="AL4" i="13"/>
  <c r="AR4" i="13"/>
  <c r="AX4" i="13"/>
  <c r="BL4" i="13"/>
  <c r="T4" i="13"/>
  <c r="AN4" i="13"/>
  <c r="AT4" i="13"/>
  <c r="AZ4" i="13"/>
  <c r="N26" i="12"/>
  <c r="P26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30" i="12" s="1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C18" i="13"/>
  <c r="C17" i="13"/>
  <c r="C16" i="13"/>
  <c r="C15" i="13"/>
  <c r="C14" i="13"/>
  <c r="C13" i="13"/>
  <c r="C11" i="13"/>
  <c r="C10" i="13"/>
  <c r="C9" i="13"/>
  <c r="C8" i="13"/>
  <c r="C7" i="13"/>
  <c r="C6" i="13"/>
  <c r="C5" i="13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7" i="12"/>
  <c r="D7" i="12"/>
  <c r="BF19" i="13" l="1"/>
  <c r="BD19" i="13"/>
  <c r="BN19" i="13"/>
  <c r="BC9" i="13"/>
  <c r="BC17" i="13"/>
  <c r="BC11" i="13"/>
  <c r="BC16" i="13"/>
  <c r="BC10" i="13"/>
  <c r="BC4" i="13"/>
  <c r="BC12" i="13"/>
  <c r="BC18" i="13"/>
  <c r="BC13" i="13"/>
  <c r="BC6" i="13"/>
  <c r="BC14" i="13"/>
  <c r="BC8" i="13"/>
  <c r="BC5" i="13"/>
  <c r="BG5" i="13"/>
  <c r="BC7" i="13"/>
  <c r="BC15" i="13"/>
  <c r="C4" i="13"/>
  <c r="I25" i="12"/>
  <c r="BH19" i="13"/>
  <c r="BI4" i="13" s="1"/>
  <c r="BJ19" i="13"/>
  <c r="BK5" i="13" s="1"/>
  <c r="BK19" i="13" s="1"/>
  <c r="BK20" i="13" s="1"/>
  <c r="BK21" i="13" s="1"/>
  <c r="AB19" i="13"/>
  <c r="R29" i="12"/>
  <c r="R27" i="12"/>
  <c r="R25" i="12"/>
  <c r="R23" i="12"/>
  <c r="R28" i="12"/>
  <c r="R26" i="12"/>
  <c r="R24" i="12"/>
  <c r="C12" i="13"/>
  <c r="I23" i="12"/>
  <c r="I24" i="12"/>
  <c r="M7" i="12"/>
  <c r="M15" i="12"/>
  <c r="Q15" i="12" s="1"/>
  <c r="M8" i="12"/>
  <c r="M12" i="12"/>
  <c r="Q12" i="12" s="1"/>
  <c r="M16" i="12"/>
  <c r="Q16" i="12" s="1"/>
  <c r="M20" i="12"/>
  <c r="M9" i="12"/>
  <c r="M13" i="12"/>
  <c r="Q13" i="12" s="1"/>
  <c r="M17" i="12"/>
  <c r="Q17" i="12" s="1"/>
  <c r="M21" i="12"/>
  <c r="M11" i="12"/>
  <c r="Q11" i="12" s="1"/>
  <c r="M19" i="12"/>
  <c r="M10" i="12"/>
  <c r="M14" i="12"/>
  <c r="Q14" i="12" s="1"/>
  <c r="M18" i="12"/>
  <c r="G19" i="9"/>
  <c r="G21" i="12" s="1"/>
  <c r="G18" i="9"/>
  <c r="G20" i="12" s="1"/>
  <c r="G17" i="9"/>
  <c r="G19" i="12" s="1"/>
  <c r="G16" i="9"/>
  <c r="G18" i="12" s="1"/>
  <c r="G15" i="9"/>
  <c r="G17" i="12" s="1"/>
  <c r="G14" i="9"/>
  <c r="G16" i="12" s="1"/>
  <c r="G13" i="9"/>
  <c r="G15" i="12" s="1"/>
  <c r="G12" i="9"/>
  <c r="G14" i="12" s="1"/>
  <c r="G11" i="9"/>
  <c r="G13" i="12" s="1"/>
  <c r="G10" i="9"/>
  <c r="G12" i="12" s="1"/>
  <c r="G9" i="9"/>
  <c r="G11" i="12" s="1"/>
  <c r="G8" i="9"/>
  <c r="G10" i="12" s="1"/>
  <c r="G7" i="9"/>
  <c r="G9" i="12" s="1"/>
  <c r="G6" i="9"/>
  <c r="G8" i="12" s="1"/>
  <c r="G5" i="9"/>
  <c r="G7" i="12" s="1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C8" i="12"/>
  <c r="BC19" i="13" l="1"/>
  <c r="BC20" i="13" s="1"/>
  <c r="BC21" i="13" s="1"/>
  <c r="BG6" i="13"/>
  <c r="BG4" i="13"/>
  <c r="BB19" i="13"/>
  <c r="BG7" i="13"/>
  <c r="N14" i="13"/>
  <c r="N8" i="13"/>
  <c r="N7" i="13"/>
  <c r="BO7" i="13" s="1"/>
  <c r="BO19" i="13" s="1"/>
  <c r="BO20" i="13" s="1"/>
  <c r="BO21" i="13" s="1"/>
  <c r="N6" i="13"/>
  <c r="Q6" i="13" s="1"/>
  <c r="N5" i="13"/>
  <c r="AG18" i="13"/>
  <c r="N10" i="13"/>
  <c r="O10" i="13" s="1"/>
  <c r="BQ18" i="13"/>
  <c r="N13" i="13"/>
  <c r="O13" i="13" s="1"/>
  <c r="BM15" i="13"/>
  <c r="BA15" i="13"/>
  <c r="AC15" i="13"/>
  <c r="U15" i="13"/>
  <c r="N12" i="13"/>
  <c r="AC14" i="13"/>
  <c r="AY13" i="13"/>
  <c r="BE12" i="13"/>
  <c r="AS12" i="13"/>
  <c r="N17" i="13"/>
  <c r="AY12" i="13"/>
  <c r="N4" i="13"/>
  <c r="AC10" i="13"/>
  <c r="W10" i="13"/>
  <c r="BM10" i="13"/>
  <c r="AY9" i="13"/>
  <c r="BE8" i="13"/>
  <c r="AU8" i="13"/>
  <c r="N18" i="13"/>
  <c r="AK7" i="13"/>
  <c r="N15" i="13"/>
  <c r="AK6" i="13"/>
  <c r="N16" i="13"/>
  <c r="O16" i="13" s="1"/>
  <c r="N11" i="13"/>
  <c r="Q11" i="13" s="1"/>
  <c r="N9" i="13"/>
  <c r="Q9" i="13" s="1"/>
  <c r="BG8" i="13" l="1"/>
  <c r="BG9" i="13"/>
  <c r="Q18" i="13"/>
  <c r="P15" i="13"/>
  <c r="P6" i="13"/>
  <c r="P10" i="13"/>
  <c r="O7" i="13"/>
  <c r="Q7" i="13"/>
  <c r="O11" i="13"/>
  <c r="O8" i="13"/>
  <c r="P8" i="13"/>
  <c r="Q15" i="13"/>
  <c r="Q8" i="13"/>
  <c r="O17" i="13"/>
  <c r="O6" i="13"/>
  <c r="Y6" i="13"/>
  <c r="W9" i="13"/>
  <c r="AU15" i="13"/>
  <c r="AU6" i="13"/>
  <c r="BA6" i="13"/>
  <c r="AU14" i="13"/>
  <c r="Y15" i="13"/>
  <c r="AO6" i="13"/>
  <c r="AW6" i="13"/>
  <c r="BM6" i="13"/>
  <c r="U6" i="13"/>
  <c r="AK15" i="13"/>
  <c r="U13" i="13"/>
  <c r="AM10" i="13"/>
  <c r="P16" i="13"/>
  <c r="AG12" i="13"/>
  <c r="AQ8" i="13"/>
  <c r="U10" i="13"/>
  <c r="AM12" i="13"/>
  <c r="Y10" i="13"/>
  <c r="AM18" i="13"/>
  <c r="BM7" i="13"/>
  <c r="AI8" i="13"/>
  <c r="AU10" i="13"/>
  <c r="AW14" i="13"/>
  <c r="AO14" i="13"/>
  <c r="AK14" i="13"/>
  <c r="AE14" i="13"/>
  <c r="BM14" i="13"/>
  <c r="Y14" i="13"/>
  <c r="BA14" i="13"/>
  <c r="AY18" i="13"/>
  <c r="Q14" i="13"/>
  <c r="AO7" i="13"/>
  <c r="O14" i="13"/>
  <c r="P14" i="13"/>
  <c r="AA12" i="13"/>
  <c r="AA18" i="13"/>
  <c r="AS18" i="13"/>
  <c r="Q12" i="13"/>
  <c r="AG10" i="13"/>
  <c r="BA7" i="13"/>
  <c r="AW7" i="13"/>
  <c r="AU7" i="13"/>
  <c r="W12" i="13"/>
  <c r="Y7" i="13"/>
  <c r="O12" i="13"/>
  <c r="P11" i="13"/>
  <c r="O15" i="13"/>
  <c r="AO15" i="13"/>
  <c r="O5" i="13"/>
  <c r="P7" i="13"/>
  <c r="K19" i="13"/>
  <c r="K20" i="13" s="1"/>
  <c r="AE6" i="13"/>
  <c r="P18" i="13"/>
  <c r="AQ13" i="13"/>
  <c r="AG9" i="13"/>
  <c r="AW13" i="13"/>
  <c r="AE15" i="13"/>
  <c r="O18" i="13"/>
  <c r="Q16" i="13"/>
  <c r="AM9" i="13"/>
  <c r="AC11" i="13"/>
  <c r="AW11" i="13"/>
  <c r="S11" i="13"/>
  <c r="AM11" i="13"/>
  <c r="AS11" i="13"/>
  <c r="BM11" i="13"/>
  <c r="AG11" i="13"/>
  <c r="W11" i="13"/>
  <c r="AE11" i="13"/>
  <c r="AI11" i="13"/>
  <c r="AO11" i="13"/>
  <c r="AU11" i="13"/>
  <c r="AY11" i="13"/>
  <c r="AA11" i="13"/>
  <c r="AK11" i="13"/>
  <c r="AQ11" i="13"/>
  <c r="BA11" i="13"/>
  <c r="AY5" i="13"/>
  <c r="AI5" i="13"/>
  <c r="AQ5" i="13"/>
  <c r="L19" i="13"/>
  <c r="L20" i="13" s="1"/>
  <c r="O9" i="13"/>
  <c r="S8" i="13"/>
  <c r="AA8" i="13"/>
  <c r="BM8" i="13"/>
  <c r="O4" i="13"/>
  <c r="Q4" i="13"/>
  <c r="W5" i="13"/>
  <c r="AG5" i="13"/>
  <c r="AM5" i="13"/>
  <c r="AG8" i="13"/>
  <c r="AM8" i="13"/>
  <c r="AY8" i="13"/>
  <c r="M19" i="13"/>
  <c r="M20" i="13" s="1"/>
  <c r="P9" i="13"/>
  <c r="AC5" i="13"/>
  <c r="AE5" i="13"/>
  <c r="AO5" i="13"/>
  <c r="AU5" i="13"/>
  <c r="AW5" i="13"/>
  <c r="BA5" i="13"/>
  <c r="BM5" i="13"/>
  <c r="S7" i="13"/>
  <c r="W7" i="13"/>
  <c r="AA7" i="13"/>
  <c r="AG7" i="13"/>
  <c r="AI7" i="13"/>
  <c r="AM7" i="13"/>
  <c r="AQ7" i="13"/>
  <c r="AS7" i="13"/>
  <c r="BQ7" i="13"/>
  <c r="AO8" i="13"/>
  <c r="BA8" i="13"/>
  <c r="S9" i="13"/>
  <c r="AA9" i="13"/>
  <c r="AS9" i="13"/>
  <c r="S10" i="13"/>
  <c r="AO10" i="13"/>
  <c r="AS10" i="13"/>
  <c r="BA10" i="13"/>
  <c r="P4" i="13"/>
  <c r="BI19" i="13" s="1"/>
  <c r="BI20" i="13" s="1"/>
  <c r="BI21" i="13" s="1"/>
  <c r="BH23" i="13" s="1"/>
  <c r="BI23" i="13" s="1"/>
  <c r="BM12" i="13"/>
  <c r="BA12" i="13"/>
  <c r="BQ12" i="13"/>
  <c r="AW12" i="13"/>
  <c r="AU12" i="13"/>
  <c r="AO12" i="13"/>
  <c r="AK12" i="13"/>
  <c r="AE12" i="13"/>
  <c r="AC12" i="13"/>
  <c r="Y12" i="13"/>
  <c r="U12" i="13"/>
  <c r="P17" i="13"/>
  <c r="AI12" i="13"/>
  <c r="BQ13" i="13"/>
  <c r="BA13" i="13"/>
  <c r="AS13" i="13"/>
  <c r="AO13" i="13"/>
  <c r="AA13" i="13"/>
  <c r="BM13" i="13"/>
  <c r="Y13" i="13"/>
  <c r="AI13" i="13"/>
  <c r="AK13" i="13"/>
  <c r="P5" i="13"/>
  <c r="Q5" i="13"/>
  <c r="S5" i="13"/>
  <c r="AA5" i="13"/>
  <c r="AS5" i="13"/>
  <c r="BQ5" i="13"/>
  <c r="S6" i="13"/>
  <c r="W6" i="13"/>
  <c r="AA6" i="13"/>
  <c r="AG6" i="13"/>
  <c r="AI6" i="13"/>
  <c r="AM6" i="13"/>
  <c r="AQ6" i="13"/>
  <c r="AS6" i="13"/>
  <c r="AY6" i="13"/>
  <c r="BE6" i="13"/>
  <c r="BQ6" i="13"/>
  <c r="Y8" i="13"/>
  <c r="AC8" i="13"/>
  <c r="AE8" i="13"/>
  <c r="AK8" i="13"/>
  <c r="AS8" i="13"/>
  <c r="AW8" i="13"/>
  <c r="BA9" i="13"/>
  <c r="AW9" i="13"/>
  <c r="AU9" i="13"/>
  <c r="AO9" i="13"/>
  <c r="AK9" i="13"/>
  <c r="AE9" i="13"/>
  <c r="AC9" i="13"/>
  <c r="U9" i="13"/>
  <c r="AI9" i="13"/>
  <c r="AQ9" i="13"/>
  <c r="AE10" i="13"/>
  <c r="AI10" i="13"/>
  <c r="AK10" i="13"/>
  <c r="AQ10" i="13"/>
  <c r="AW10" i="13"/>
  <c r="BE10" i="13"/>
  <c r="Q17" i="13"/>
  <c r="W13" i="13"/>
  <c r="AM13" i="13"/>
  <c r="AU13" i="13"/>
  <c r="BA16" i="13"/>
  <c r="AW16" i="13"/>
  <c r="AU16" i="13"/>
  <c r="AO16" i="13"/>
  <c r="AK16" i="13"/>
  <c r="AE16" i="13"/>
  <c r="AC16" i="13"/>
  <c r="Y16" i="13"/>
  <c r="U16" i="13"/>
  <c r="P13" i="13"/>
  <c r="AQ16" i="13"/>
  <c r="BE16" i="13"/>
  <c r="BM17" i="13"/>
  <c r="AW17" i="13"/>
  <c r="AU17" i="13"/>
  <c r="AO17" i="13"/>
  <c r="AK17" i="13"/>
  <c r="AE17" i="13"/>
  <c r="AC17" i="13"/>
  <c r="Y17" i="13"/>
  <c r="AI17" i="13"/>
  <c r="AQ17" i="13"/>
  <c r="P12" i="13"/>
  <c r="Q13" i="13"/>
  <c r="W16" i="13"/>
  <c r="AA16" i="13"/>
  <c r="AG16" i="13"/>
  <c r="AM16" i="13"/>
  <c r="AS16" i="13"/>
  <c r="W17" i="13"/>
  <c r="AA17" i="13"/>
  <c r="AG17" i="13"/>
  <c r="AM17" i="13"/>
  <c r="AS17" i="13"/>
  <c r="AY17" i="13"/>
  <c r="BQ17" i="13"/>
  <c r="W15" i="13"/>
  <c r="AA15" i="13"/>
  <c r="AG15" i="13"/>
  <c r="AI15" i="13"/>
  <c r="AM15" i="13"/>
  <c r="AQ15" i="13"/>
  <c r="AS15" i="13"/>
  <c r="AY15" i="13"/>
  <c r="AA14" i="13"/>
  <c r="AI14" i="13"/>
  <c r="AM14" i="13"/>
  <c r="AQ14" i="13"/>
  <c r="AY14" i="13"/>
  <c r="BE14" i="13"/>
  <c r="BQ14" i="13"/>
  <c r="BM18" i="13"/>
  <c r="BA18" i="13"/>
  <c r="AW18" i="13"/>
  <c r="AU18" i="13"/>
  <c r="AO18" i="13"/>
  <c r="AK18" i="13"/>
  <c r="AE18" i="13"/>
  <c r="Y18" i="13"/>
  <c r="U18" i="13"/>
  <c r="Q10" i="13"/>
  <c r="W18" i="13"/>
  <c r="AI18" i="13"/>
  <c r="AQ18" i="13"/>
  <c r="BG10" i="13" l="1"/>
  <c r="BG11" i="13"/>
  <c r="G17" i="14"/>
  <c r="F17" i="14"/>
  <c r="E17" i="14"/>
  <c r="D17" i="14"/>
  <c r="C17" i="14"/>
  <c r="BE5" i="13"/>
  <c r="BE18" i="13"/>
  <c r="S17" i="13"/>
  <c r="AC13" i="13"/>
  <c r="Q19" i="13"/>
  <c r="Q20" i="13" s="1"/>
  <c r="AV19" i="13"/>
  <c r="AW15" i="13" s="1"/>
  <c r="AW4" i="13"/>
  <c r="AJ19" i="13"/>
  <c r="AK5" i="13" s="1"/>
  <c r="AK4" i="13"/>
  <c r="AD19" i="13"/>
  <c r="AE4" i="13"/>
  <c r="AP19" i="13"/>
  <c r="AQ12" i="13" s="1"/>
  <c r="AQ4" i="13"/>
  <c r="Z19" i="13"/>
  <c r="AA10" i="13" s="1"/>
  <c r="AA4" i="13"/>
  <c r="AX19" i="13"/>
  <c r="AY4" i="13"/>
  <c r="AT19" i="13"/>
  <c r="AU4" i="13"/>
  <c r="AU19" i="13" s="1"/>
  <c r="AU20" i="13" s="1"/>
  <c r="AU21" i="13" s="1"/>
  <c r="AC6" i="13"/>
  <c r="AC4" i="13"/>
  <c r="T19" i="13"/>
  <c r="U7" i="13" s="1"/>
  <c r="U4" i="13"/>
  <c r="V19" i="13"/>
  <c r="W4" i="13"/>
  <c r="AR19" i="13"/>
  <c r="AS14" i="13" s="1"/>
  <c r="AS4" i="13"/>
  <c r="BL19" i="13"/>
  <c r="BM4" i="13"/>
  <c r="X19" i="13"/>
  <c r="Y5" i="13" s="1"/>
  <c r="Y4" i="13"/>
  <c r="BE4" i="13"/>
  <c r="AH19" i="13"/>
  <c r="AI16" i="13" s="1"/>
  <c r="AI4" i="13"/>
  <c r="R19" i="13"/>
  <c r="S15" i="13" s="1"/>
  <c r="AL19" i="13"/>
  <c r="AM4" i="13"/>
  <c r="AM19" i="13" s="1"/>
  <c r="AM20" i="13" s="1"/>
  <c r="AM21" i="13" s="1"/>
  <c r="AZ19" i="13"/>
  <c r="BA17" i="13" s="1"/>
  <c r="BA4" i="13"/>
  <c r="AN19" i="13"/>
  <c r="AO4" i="13"/>
  <c r="AO19" i="13" s="1"/>
  <c r="AO20" i="13" s="1"/>
  <c r="AO21" i="13" s="1"/>
  <c r="AF19" i="13"/>
  <c r="AG13" i="13" s="1"/>
  <c r="AG4" i="13"/>
  <c r="P19" i="13"/>
  <c r="P20" i="13" s="1"/>
  <c r="BP19" i="13"/>
  <c r="BQ4" i="13"/>
  <c r="O19" i="13"/>
  <c r="O20" i="13" s="1"/>
  <c r="AS19" i="13" l="1"/>
  <c r="AS20" i="13" s="1"/>
  <c r="AS21" i="13" s="1"/>
  <c r="AR23" i="13" s="1"/>
  <c r="AS23" i="13" s="1"/>
  <c r="AQ19" i="13"/>
  <c r="AQ20" i="13" s="1"/>
  <c r="AQ21" i="13" s="1"/>
  <c r="AN23" i="13" s="1"/>
  <c r="AO23" i="13" s="1"/>
  <c r="BQ16" i="13"/>
  <c r="BQ11" i="13"/>
  <c r="BM16" i="13"/>
  <c r="BM9" i="13"/>
  <c r="W14" i="13"/>
  <c r="W8" i="13"/>
  <c r="BG12" i="13"/>
  <c r="BG13" i="13"/>
  <c r="AE13" i="13"/>
  <c r="AE7" i="13"/>
  <c r="AK19" i="13"/>
  <c r="AK20" i="13" s="1"/>
  <c r="AK21" i="13" s="1"/>
  <c r="AJ23" i="13" s="1"/>
  <c r="AK23" i="13" s="1"/>
  <c r="BE7" i="13"/>
  <c r="AI19" i="13"/>
  <c r="AI20" i="13" s="1"/>
  <c r="AI21" i="13" s="1"/>
  <c r="AH23" i="13" s="1"/>
  <c r="AI23" i="13" s="1"/>
  <c r="AG14" i="13"/>
  <c r="AG19" i="13" s="1"/>
  <c r="AG20" i="13" s="1"/>
  <c r="AG21" i="13" s="1"/>
  <c r="Y9" i="13"/>
  <c r="AA19" i="13"/>
  <c r="AA20" i="13" s="1"/>
  <c r="AA21" i="13" s="1"/>
  <c r="AC7" i="13"/>
  <c r="BQ8" i="13"/>
  <c r="BQ9" i="13"/>
  <c r="AY10" i="13"/>
  <c r="U14" i="13"/>
  <c r="Y11" i="13"/>
  <c r="U17" i="13"/>
  <c r="S16" i="13"/>
  <c r="S14" i="13"/>
  <c r="AC18" i="13"/>
  <c r="S18" i="13"/>
  <c r="AY16" i="13"/>
  <c r="BQ15" i="13"/>
  <c r="S12" i="13"/>
  <c r="S4" i="13"/>
  <c r="U11" i="13"/>
  <c r="BQ10" i="13"/>
  <c r="AY7" i="13"/>
  <c r="S13" i="13"/>
  <c r="U8" i="13"/>
  <c r="U5" i="13"/>
  <c r="BA19" i="13"/>
  <c r="BA20" i="13" s="1"/>
  <c r="BA21" i="13" s="1"/>
  <c r="AW19" i="13"/>
  <c r="AW20" i="13" s="1"/>
  <c r="AW21" i="13" s="1"/>
  <c r="BM19" i="13" l="1"/>
  <c r="BM20" i="13" s="1"/>
  <c r="BM21" i="13" s="1"/>
  <c r="BL23" i="13" s="1"/>
  <c r="BM23" i="13" s="1"/>
  <c r="G18" i="14" s="1"/>
  <c r="W19" i="13"/>
  <c r="W20" i="13" s="1"/>
  <c r="W21" i="13" s="1"/>
  <c r="V23" i="13" s="1"/>
  <c r="W23" i="13" s="1"/>
  <c r="AE19" i="13"/>
  <c r="AE20" i="13" s="1"/>
  <c r="AE21" i="13" s="1"/>
  <c r="AD23" i="13" s="1"/>
  <c r="AE23" i="13" s="1"/>
  <c r="F8" i="14" s="1"/>
  <c r="BG14" i="13"/>
  <c r="BG15" i="13"/>
  <c r="E12" i="14"/>
  <c r="G12" i="14"/>
  <c r="F12" i="14"/>
  <c r="D12" i="14"/>
  <c r="C12" i="14"/>
  <c r="I12" i="14" s="1"/>
  <c r="E11" i="14"/>
  <c r="D11" i="14"/>
  <c r="F11" i="14"/>
  <c r="G11" i="14"/>
  <c r="C11" i="14"/>
  <c r="I11" i="14" s="1"/>
  <c r="E13" i="14"/>
  <c r="G13" i="14"/>
  <c r="F13" i="14"/>
  <c r="D13" i="14"/>
  <c r="C13" i="14"/>
  <c r="I13" i="14" s="1"/>
  <c r="BE9" i="13"/>
  <c r="Y19" i="13"/>
  <c r="Y20" i="13" s="1"/>
  <c r="Y21" i="13" s="1"/>
  <c r="X23" i="13" s="1"/>
  <c r="Y23" i="13" s="1"/>
  <c r="AC19" i="13"/>
  <c r="AC20" i="13" s="1"/>
  <c r="AC21" i="13" s="1"/>
  <c r="Z23" i="13" s="1"/>
  <c r="AA23" i="13" s="1"/>
  <c r="AY19" i="13"/>
  <c r="AY20" i="13" s="1"/>
  <c r="AY21" i="13" s="1"/>
  <c r="AV23" i="13" s="1"/>
  <c r="AW23" i="13" s="1"/>
  <c r="BQ19" i="13"/>
  <c r="BQ20" i="13" s="1"/>
  <c r="BQ21" i="13" s="1"/>
  <c r="BP23" i="13" s="1"/>
  <c r="BQ23" i="13" s="1"/>
  <c r="S19" i="13"/>
  <c r="S20" i="13" s="1"/>
  <c r="S21" i="13" s="1"/>
  <c r="U19" i="13"/>
  <c r="U20" i="13" s="1"/>
  <c r="U21" i="13" s="1"/>
  <c r="E18" i="14" l="1"/>
  <c r="F18" i="14"/>
  <c r="D18" i="14"/>
  <c r="C18" i="14"/>
  <c r="BG16" i="13"/>
  <c r="BG17" i="13"/>
  <c r="R23" i="13"/>
  <c r="S23" i="13" s="1"/>
  <c r="E8" i="14"/>
  <c r="D8" i="14"/>
  <c r="C8" i="14"/>
  <c r="I8" i="14" s="1"/>
  <c r="G8" i="14"/>
  <c r="F5" i="14"/>
  <c r="G9" i="14"/>
  <c r="F9" i="14"/>
  <c r="C9" i="14"/>
  <c r="I9" i="14" s="1"/>
  <c r="E9" i="14"/>
  <c r="D9" i="14"/>
  <c r="F7" i="14"/>
  <c r="G7" i="14"/>
  <c r="E7" i="14"/>
  <c r="D7" i="14"/>
  <c r="C7" i="14"/>
  <c r="I7" i="14" s="1"/>
  <c r="G14" i="14"/>
  <c r="F14" i="14"/>
  <c r="E14" i="14"/>
  <c r="D14" i="14"/>
  <c r="C14" i="14"/>
  <c r="C6" i="14"/>
  <c r="I6" i="14" s="1"/>
  <c r="G6" i="14"/>
  <c r="F6" i="14"/>
  <c r="E6" i="14"/>
  <c r="D6" i="14"/>
  <c r="BE11" i="13"/>
  <c r="BG18" i="13" l="1"/>
  <c r="BG19" i="13" s="1"/>
  <c r="BG20" i="13" s="1"/>
  <c r="BG21" i="13" s="1"/>
  <c r="G5" i="14"/>
  <c r="C5" i="14"/>
  <c r="I5" i="14" s="1"/>
  <c r="D5" i="14"/>
  <c r="E5" i="14"/>
  <c r="I17" i="14"/>
  <c r="I14" i="14"/>
  <c r="G4" i="14"/>
  <c r="F4" i="14"/>
  <c r="E4" i="14"/>
  <c r="D4" i="14"/>
  <c r="C4" i="14"/>
  <c r="I4" i="14" s="1"/>
  <c r="G19" i="14"/>
  <c r="F19" i="14"/>
  <c r="E19" i="14"/>
  <c r="D19" i="14"/>
  <c r="C19" i="14"/>
  <c r="BE13" i="13"/>
  <c r="I3" i="14" l="1"/>
  <c r="BE17" i="13"/>
  <c r="BE15" i="13"/>
  <c r="K3" i="14" l="1"/>
  <c r="BE19" i="13"/>
  <c r="BE20" i="13" s="1"/>
  <c r="BE21" i="13" s="1"/>
  <c r="BD23" i="13" s="1"/>
  <c r="BE23" i="13" s="1"/>
  <c r="D15" i="14" l="1"/>
  <c r="G15" i="14"/>
  <c r="C15" i="14"/>
  <c r="F15" i="14"/>
  <c r="E15" i="14"/>
  <c r="I18" i="14" l="1"/>
  <c r="I16" i="14" s="1"/>
  <c r="K16" i="14" s="1"/>
  <c r="I15" i="14"/>
  <c r="I10" i="14" s="1"/>
  <c r="K10" i="14" l="1"/>
  <c r="I22" i="14"/>
  <c r="J22" i="14" s="1"/>
  <c r="K22" i="14" s="1"/>
</calcChain>
</file>

<file path=xl/sharedStrings.xml><?xml version="1.0" encoding="utf-8"?>
<sst xmlns="http://schemas.openxmlformats.org/spreadsheetml/2006/main" count="3970" uniqueCount="942">
  <si>
    <t>Maintenance préventive</t>
  </si>
  <si>
    <t>Maintenance corrective</t>
  </si>
  <si>
    <t>C1</t>
  </si>
  <si>
    <t>C2</t>
  </si>
  <si>
    <t>C3</t>
  </si>
  <si>
    <t>C4</t>
  </si>
  <si>
    <t>A1T1</t>
  </si>
  <si>
    <t>A1T2</t>
  </si>
  <si>
    <t>A1T3</t>
  </si>
  <si>
    <t>A1T4</t>
  </si>
  <si>
    <t>A1T5</t>
  </si>
  <si>
    <t>Savoirs Associés</t>
  </si>
  <si>
    <t>S1</t>
  </si>
  <si>
    <t>S2</t>
  </si>
  <si>
    <t>S3</t>
  </si>
  <si>
    <t>S4</t>
  </si>
  <si>
    <t>S5</t>
  </si>
  <si>
    <t>S6</t>
  </si>
  <si>
    <t>S7</t>
  </si>
  <si>
    <t>S11</t>
  </si>
  <si>
    <t>S12</t>
  </si>
  <si>
    <t>S13</t>
  </si>
  <si>
    <t>S14</t>
  </si>
  <si>
    <t>S15</t>
  </si>
  <si>
    <t>Question</t>
  </si>
  <si>
    <t>x</t>
  </si>
  <si>
    <t>Indicateurs</t>
  </si>
  <si>
    <t>Critères / attendus</t>
  </si>
  <si>
    <t>Données</t>
  </si>
  <si>
    <t>Tâches</t>
  </si>
  <si>
    <t xml:space="preserve">Problématiques : préparation à </t>
  </si>
  <si>
    <t xml:space="preserve">A1 </t>
  </si>
  <si>
    <t>PRÉPARATION DES OPÉRATIONS Ȧ RÉALISER</t>
  </si>
  <si>
    <t>Activités</t>
  </si>
  <si>
    <t>Collecter les données nécessaires à l’intervention</t>
  </si>
  <si>
    <t>La collecte des informations nécessaires à l’intervention est complète et exploitable</t>
  </si>
  <si>
    <t>Ordonner les données nécessaires à l’intervention</t>
  </si>
  <si>
    <t>Repérer les contraintes techniques liées à l’intervention</t>
  </si>
  <si>
    <t>Vérifier la planification de l’intervention</t>
  </si>
  <si>
    <t>Les interactions avec les autres intervenants sont repérées</t>
  </si>
  <si>
    <t>Compétences visées</t>
  </si>
  <si>
    <t>?</t>
  </si>
  <si>
    <t xml:space="preserve">ACADEMIE : </t>
  </si>
  <si>
    <t>LYCEE :</t>
  </si>
  <si>
    <t>Exple : Session 2016</t>
  </si>
  <si>
    <t>Le bâtiment ALTIR est un ouvrage neuf, dédié à l’hémodialyse. Le bâtiment crée comporte 47 lits, et une éventuelle extension de 66 lits est possible. Il comporte au rez de jardin 2 appartements.</t>
  </si>
  <si>
    <t>La production de chaleur est assurée par deux chaudières gaz à condensation.</t>
  </si>
  <si>
    <t>La production de froid est réalisée par un groupe de production d’eau glacée monobloc à condensation par air.</t>
  </si>
  <si>
    <t>Le chauffage des pièces est assuré par des planchers chauffants.</t>
  </si>
  <si>
    <t>Les locaux au rez de jardin sont chauffés par radiateurs.</t>
  </si>
  <si>
    <t>Le rafraîchissement des pièces pour les malades est assuré par des ventilo-convecteurs plafonniers et cassettes.</t>
  </si>
  <si>
    <t>La ventilation est de type double flux pour l’ensemble des locaux, à l’exception des box isolés, qui sont en dépression.</t>
  </si>
  <si>
    <t xml:space="preserve">Session : </t>
  </si>
  <si>
    <t>Description du Contexte : (commune à l'ensemble des parties du sujet)</t>
  </si>
  <si>
    <r>
      <rPr>
        <sz val="11"/>
        <color rgb="FFFF0000"/>
        <rFont val="Calibri"/>
        <family val="2"/>
        <scheme val="minor"/>
      </rPr>
      <t>à compléter</t>
    </r>
    <r>
      <rPr>
        <sz val="11"/>
        <color theme="1"/>
        <rFont val="Calibri"/>
        <family val="2"/>
        <scheme val="minor"/>
      </rPr>
      <t xml:space="preserve"> </t>
    </r>
  </si>
  <si>
    <t xml:space="preserve">Nom : </t>
  </si>
  <si>
    <t>Prénom</t>
  </si>
  <si>
    <t xml:space="preserve">Coordonnées du professeur coordinateur du sujet : </t>
  </si>
  <si>
    <t>à compléter</t>
  </si>
  <si>
    <t xml:space="preserve">? </t>
  </si>
  <si>
    <t>Aix-Marseille</t>
  </si>
  <si>
    <t>Amiens</t>
  </si>
  <si>
    <t>Besançon</t>
  </si>
  <si>
    <t>Bordeaux</t>
  </si>
  <si>
    <t>Clermont-Ferrand</t>
  </si>
  <si>
    <t>Corse</t>
  </si>
  <si>
    <t>Créteil</t>
  </si>
  <si>
    <t>Dijon</t>
  </si>
  <si>
    <t>Grenoble</t>
  </si>
  <si>
    <t>Guadeloupe</t>
  </si>
  <si>
    <t>Guyane</t>
  </si>
  <si>
    <t>La Réunion</t>
  </si>
  <si>
    <t>Lille</t>
  </si>
  <si>
    <t>Limoges</t>
  </si>
  <si>
    <t>Lyon</t>
  </si>
  <si>
    <t>Martinique</t>
  </si>
  <si>
    <t>Mayotte</t>
  </si>
  <si>
    <t>Montpellier</t>
  </si>
  <si>
    <t>Nancy-Metz</t>
  </si>
  <si>
    <t>Nantes</t>
  </si>
  <si>
    <t>Nice</t>
  </si>
  <si>
    <t>Normandie</t>
  </si>
  <si>
    <t>Nouvelle-Calédonie</t>
  </si>
  <si>
    <t>Orléans-Tours</t>
  </si>
  <si>
    <t>Paris</t>
  </si>
  <si>
    <t>Poitiers</t>
  </si>
  <si>
    <t>Polynésie Française</t>
  </si>
  <si>
    <t>Reims</t>
  </si>
  <si>
    <t>Rennes</t>
  </si>
  <si>
    <t>Strasbourg</t>
  </si>
  <si>
    <t>Toulouse</t>
  </si>
  <si>
    <t>Versailles</t>
  </si>
  <si>
    <t>Wallis et Futuna</t>
  </si>
  <si>
    <t>Code postal</t>
  </si>
  <si>
    <t>N° et rue</t>
  </si>
  <si>
    <t>Ville</t>
  </si>
  <si>
    <t xml:space="preserve">Coordonnées du DDFPT : </t>
  </si>
  <si>
    <t>Mail de tous les concepteurs : adresse académique</t>
  </si>
  <si>
    <t>Ce dossier est à compléter et sera joint au dossier technique au format numérique et à la maquette au format IFC</t>
  </si>
  <si>
    <t>Oui</t>
  </si>
  <si>
    <t>Non</t>
  </si>
  <si>
    <t>Présence de la maquette IFC</t>
  </si>
  <si>
    <t>Compétences évaluées</t>
  </si>
  <si>
    <t xml:space="preserve">Déterminer les  caractéristiques des différents éléments de l’installation </t>
  </si>
  <si>
    <t>Identifier les grandeurs physiques nominales associées à l’installation (températures, pression, puissances, intensités, tensions, …)</t>
  </si>
  <si>
    <t xml:space="preserve">Représenter tout ou partie d’une installation, manuellement ou avec un outil numérique </t>
  </si>
  <si>
    <t>C3 : Choisir les matériels, les équipements et les outillages</t>
  </si>
  <si>
    <t xml:space="preserve">Déterminer les équipements spécifiques (engin de manutention, échafaudage …) nécessaires à l’intervention </t>
  </si>
  <si>
    <t>A1T1 : Prendre connaissance des dossiers relatifs aux opérations à réaliser</t>
  </si>
  <si>
    <t>A1T2 : Analyser et exploiter les données techniques d’une installation</t>
  </si>
  <si>
    <t>A1T3 : Analyser les risques relatifs aux opérations à réaliser</t>
  </si>
  <si>
    <t>A1T4 : Choisir les matériels, équipements et outillages nécessaires aux opérations à réaliser</t>
  </si>
  <si>
    <t>A1T5 : Prendre connaissance des tâches en fonction des habilitations, des certifications des équipiers et du planning des autres intervenants</t>
  </si>
  <si>
    <t xml:space="preserve">Académie : </t>
  </si>
  <si>
    <t xml:space="preserve">Réponses : </t>
  </si>
  <si>
    <t>Associer les fonctions principales aux composants</t>
  </si>
  <si>
    <t>Identifier les fonctions principales sur les schémas de principe</t>
  </si>
  <si>
    <t>Situations de travail</t>
  </si>
  <si>
    <t>Contrôler la faisabilité de l’opération et les difficultés techniques</t>
  </si>
  <si>
    <t xml:space="preserve">Recenser, rassembler les documents liés aux opérations </t>
  </si>
  <si>
    <t>Identifier les risques professionnels et prévoir les mesures de prévention adaptées</t>
  </si>
  <si>
    <t xml:space="preserve">Recenser les contraintes environnementales </t>
  </si>
  <si>
    <t>Prendre connaissance et analyser le dossier des opérations dans leur environnement</t>
  </si>
  <si>
    <t>Établir un bon d’approvisionnement ou un bon de commande pour les matériels, équipements et outillages complémentaires nécessaires</t>
  </si>
  <si>
    <t>Identifier les contraintes liées aux opérations, aux conditions d’exécution et autres intervenants</t>
  </si>
  <si>
    <t>Recenser les matériels, équipements de protection et outillages nécessaires</t>
  </si>
  <si>
    <t xml:space="preserve">Vérifier la concordance entre les matériels, équipements et outillages prévus et nécessaires aux opérations et ceux à disposition </t>
  </si>
  <si>
    <t xml:space="preserve">Organiser les tâches en fonction des habilitations et des certifications des professionnels affectés  </t>
  </si>
  <si>
    <t>Prendre connaissance du planning d’exécution de l’ensemble des intervenants</t>
  </si>
  <si>
    <t>Positionner, adapter son ou ses intervention(s) sur le planning</t>
  </si>
  <si>
    <t>N° Tâches</t>
  </si>
  <si>
    <t xml:space="preserve">Choix des actions </t>
  </si>
  <si>
    <t>AC111</t>
  </si>
  <si>
    <t>AC112</t>
  </si>
  <si>
    <t xml:space="preserve">Les données techniques nécessaires à son intervention sont identifiées </t>
  </si>
  <si>
    <t>AC121</t>
  </si>
  <si>
    <t>AC122</t>
  </si>
  <si>
    <t>Le classement des données est exploitable et respecte les règles d'intervention</t>
  </si>
  <si>
    <t>AC131</t>
  </si>
  <si>
    <t>AC142</t>
  </si>
  <si>
    <t>AC141</t>
  </si>
  <si>
    <t>AC152</t>
  </si>
  <si>
    <t>AC151</t>
  </si>
  <si>
    <t>AC211</t>
  </si>
  <si>
    <t>AC212</t>
  </si>
  <si>
    <t>AC213</t>
  </si>
  <si>
    <t>Les fonctions principales de chaque élément sont identifiées</t>
  </si>
  <si>
    <t>AC221</t>
  </si>
  <si>
    <t>AC231</t>
  </si>
  <si>
    <t>AC232</t>
  </si>
  <si>
    <t>AC241</t>
  </si>
  <si>
    <t>AC251</t>
  </si>
  <si>
    <t>AC252</t>
  </si>
  <si>
    <t>Les conventions de représentation sont respectées</t>
  </si>
  <si>
    <t>Les schémas fluidiques et électriques et/ou les croquis sont exploitables</t>
  </si>
  <si>
    <t>AC271</t>
  </si>
  <si>
    <t>AC272</t>
  </si>
  <si>
    <t>La solution technique proposée intègre les enjeux d’efficacité énergétique</t>
  </si>
  <si>
    <t>La modification est approuvée et portée au dossier technique</t>
  </si>
  <si>
    <t>AC261</t>
  </si>
  <si>
    <t>AC311</t>
  </si>
  <si>
    <t>AC312</t>
  </si>
  <si>
    <t>AC321</t>
  </si>
  <si>
    <t>AC334</t>
  </si>
  <si>
    <t>AC331</t>
  </si>
  <si>
    <t>AC332</t>
  </si>
  <si>
    <t>AC333</t>
  </si>
  <si>
    <t>Les équipements nécessaires à l’intervention sont listés</t>
  </si>
  <si>
    <t>Les habilitations et certifications nécessaires sont identifiées</t>
  </si>
  <si>
    <t>AC411</t>
  </si>
  <si>
    <t>AC412</t>
  </si>
  <si>
    <t>AC413</t>
  </si>
  <si>
    <t>AC414</t>
  </si>
  <si>
    <t>Actions</t>
  </si>
  <si>
    <t>Indicateurs de performance</t>
  </si>
  <si>
    <t>Code Actions</t>
  </si>
  <si>
    <t>Compétence</t>
  </si>
  <si>
    <t>N°</t>
  </si>
  <si>
    <t>S22</t>
  </si>
  <si>
    <t>S33</t>
  </si>
  <si>
    <t>S44</t>
  </si>
  <si>
    <t>S21</t>
  </si>
  <si>
    <t>S23</t>
  </si>
  <si>
    <t>S24</t>
  </si>
  <si>
    <t>S31</t>
  </si>
  <si>
    <t>S32</t>
  </si>
  <si>
    <t>S34</t>
  </si>
  <si>
    <t>S35</t>
  </si>
  <si>
    <t>S41</t>
  </si>
  <si>
    <t>S42</t>
  </si>
  <si>
    <t>S43</t>
  </si>
  <si>
    <t>S45</t>
  </si>
  <si>
    <t>S51</t>
  </si>
  <si>
    <t>S52</t>
  </si>
  <si>
    <t>S53</t>
  </si>
  <si>
    <t>S61</t>
  </si>
  <si>
    <t>S62</t>
  </si>
  <si>
    <t>S71</t>
  </si>
  <si>
    <t>S73</t>
  </si>
  <si>
    <t xml:space="preserve">S1 : Environnement de travail </t>
  </si>
  <si>
    <t xml:space="preserve">S2 : Enjeux énergétiques et environnementaux </t>
  </si>
  <si>
    <t xml:space="preserve">S3 : Analyse et exploitation technique </t>
  </si>
  <si>
    <t xml:space="preserve">S6 : Méthodes et procédures d’intervention </t>
  </si>
  <si>
    <t>S7 : Qualité - sécurité</t>
  </si>
  <si>
    <t xml:space="preserve">S4 : Principes scientifiques et techniques </t>
  </si>
  <si>
    <t xml:space="preserve">S5 : Méthodes et procédures des modifications </t>
  </si>
  <si>
    <t>Choisir les matériels, les équipements et les outillages</t>
  </si>
  <si>
    <t>Analyser les données techniques de l’installation</t>
  </si>
  <si>
    <t>Organiser son intervention en toute sécurité</t>
  </si>
  <si>
    <t>Se référer à la feuille Compétences</t>
  </si>
  <si>
    <t xml:space="preserve">Pour le choix : </t>
  </si>
  <si>
    <t>Se référer à la feuille Savoirs</t>
  </si>
  <si>
    <t>L’entreprise</t>
  </si>
  <si>
    <t>Les intervenants</t>
  </si>
  <si>
    <t>ENVIRONNEMENT DE TRAVAIL</t>
  </si>
  <si>
    <t>Les étapes d’une intervention</t>
  </si>
  <si>
    <t>Les procédures administratives</t>
  </si>
  <si>
    <t>Les qualifications, garanties et responsabilités</t>
  </si>
  <si>
    <t>ENJEUX ÉNERGÉTIQUES ET ENVIRONNEMENTAUX</t>
  </si>
  <si>
    <t>La réglementation énergétique et environnementale</t>
  </si>
  <si>
    <t>L’impact environnemental d’une activité</t>
  </si>
  <si>
    <t>La démarche éco-responsable en entreprise</t>
  </si>
  <si>
    <t>L’analyse fonctionnelle et structurelle</t>
  </si>
  <si>
    <t>La représentation graphique et numérique</t>
  </si>
  <si>
    <t>L’exploitation des documents graphiques et numériques</t>
  </si>
  <si>
    <t>L’élaboration de plans et de schémas fluidiques</t>
  </si>
  <si>
    <t>L’élaboration de schémas électriques</t>
  </si>
  <si>
    <t>PRINCIPES SCIENTIFIQUE ET TECHNIQUE</t>
  </si>
  <si>
    <t>Les réseaux hydrauliques</t>
  </si>
  <si>
    <t>Les réseaux aérauliques</t>
  </si>
  <si>
    <t>Les raccordements fluidiques</t>
  </si>
  <si>
    <t>Les essais d’étanchéité</t>
  </si>
  <si>
    <t>Les raccordements électriques</t>
  </si>
  <si>
    <t>MÉTHODES ET PROCÉDURES D’INTERVENTION</t>
  </si>
  <si>
    <t>QUALITÉ – SÉCURITÉ</t>
  </si>
  <si>
    <t>Le processus qualité</t>
  </si>
  <si>
    <t>La santé et la sécurité au travail</t>
  </si>
  <si>
    <t>Les habilitations et les certifications</t>
  </si>
  <si>
    <t>S4 : Principes scientifiques et techniques</t>
  </si>
  <si>
    <t>A1T11</t>
  </si>
  <si>
    <t>A1T12</t>
  </si>
  <si>
    <t>A1T13</t>
  </si>
  <si>
    <t>A1T15</t>
  </si>
  <si>
    <t>A1T21</t>
  </si>
  <si>
    <t>A1T22</t>
  </si>
  <si>
    <t>A1T23</t>
  </si>
  <si>
    <t>A1T31</t>
  </si>
  <si>
    <t>A1T32</t>
  </si>
  <si>
    <t>A1T33</t>
  </si>
  <si>
    <t>A1T34</t>
  </si>
  <si>
    <t>A1T35</t>
  </si>
  <si>
    <t>A1T41</t>
  </si>
  <si>
    <t>A1T42</t>
  </si>
  <si>
    <t>A1T43</t>
  </si>
  <si>
    <t>A1T44</t>
  </si>
  <si>
    <t>A1T51</t>
  </si>
  <si>
    <t>A1T52</t>
  </si>
  <si>
    <t>A1T53</t>
  </si>
  <si>
    <t>A1T54</t>
  </si>
  <si>
    <t>Se référer à la feuille Tâches</t>
  </si>
  <si>
    <t>Logiciels</t>
  </si>
  <si>
    <t>Dossier Technique</t>
  </si>
  <si>
    <t>Supports d'enregistrement</t>
  </si>
  <si>
    <t>Dossier QHSE et ICPE</t>
  </si>
  <si>
    <t>A compléter</t>
  </si>
  <si>
    <t>T1</t>
  </si>
  <si>
    <t>T2</t>
  </si>
  <si>
    <t>T3</t>
  </si>
  <si>
    <t>T4</t>
  </si>
  <si>
    <t>T5</t>
  </si>
  <si>
    <t xml:space="preserve">Présence du dossier ressources : </t>
  </si>
  <si>
    <t xml:space="preserve">Compétences possibles </t>
  </si>
  <si>
    <t>Rappel Tâches</t>
  </si>
  <si>
    <t>Compétence choisie</t>
  </si>
  <si>
    <t>Savoirs associés</t>
  </si>
  <si>
    <t>Savoirs possibles</t>
  </si>
  <si>
    <t>Savoirs choisis</t>
  </si>
  <si>
    <t>Action</t>
  </si>
  <si>
    <t>Calcul Niveau</t>
  </si>
  <si>
    <t xml:space="preserve">Niveau </t>
  </si>
  <si>
    <t>Total</t>
  </si>
  <si>
    <t>% de répartition dans la compétence</t>
  </si>
  <si>
    <t>Poids des questions</t>
  </si>
  <si>
    <t>Calcul</t>
  </si>
  <si>
    <t>Noms, prénoms des autres concepteurs :</t>
  </si>
  <si>
    <t>ADRESSE DU LYCEE :</t>
  </si>
  <si>
    <t xml:space="preserve">N° portable </t>
  </si>
  <si>
    <t xml:space="preserve">La production d’eau chaude sanitaire est réalisée de manière centralisée. </t>
  </si>
  <si>
    <t xml:space="preserve">Type </t>
  </si>
  <si>
    <t>Sur poste / En ligne</t>
  </si>
  <si>
    <t>Parties</t>
  </si>
  <si>
    <t>Clic sur la case</t>
  </si>
  <si>
    <t xml:space="preserve">Choix des tâches : </t>
  </si>
  <si>
    <t>Compléter les cases concernées C1 ou Ci</t>
  </si>
  <si>
    <t xml:space="preserve">Compléter les cases </t>
  </si>
  <si>
    <t>Niveau proposé par compétence  -&gt;</t>
  </si>
  <si>
    <t>Simulation évaluation (x dans la case)</t>
  </si>
  <si>
    <t>En cas d'erreur, modifier dans le scénario</t>
  </si>
  <si>
    <t>Attention, un seule croix par ligne</t>
  </si>
  <si>
    <t>Etape 1</t>
  </si>
  <si>
    <t>Choix du support</t>
  </si>
  <si>
    <t>Ouvrir l'onglet 1. Présentation générale</t>
  </si>
  <si>
    <t>Compléter toutes les cases en jaune clair, écriture rouge</t>
  </si>
  <si>
    <t>Etape 2</t>
  </si>
  <si>
    <t>Problématisation</t>
  </si>
  <si>
    <t>Ouvrir l'onglet 2. Problématisation</t>
  </si>
  <si>
    <t>Compléter les ressources nécessaires pour traiter votre sujet</t>
  </si>
  <si>
    <t>2.1</t>
  </si>
  <si>
    <t>2.2</t>
  </si>
  <si>
    <t>2.3</t>
  </si>
  <si>
    <t>1.1</t>
  </si>
  <si>
    <t>1.2</t>
  </si>
  <si>
    <t xml:space="preserve">1.3 </t>
  </si>
  <si>
    <t>Décrire le contexte en lien avec votre support</t>
  </si>
  <si>
    <t xml:space="preserve">Scénario </t>
  </si>
  <si>
    <t>Ouvrir l'onglet 3. Scénario</t>
  </si>
  <si>
    <t xml:space="preserve">Choisir la compétence détaillée que vous souhaitez traiter au regard de chaque Tâche choisie </t>
  </si>
  <si>
    <t>2.4</t>
  </si>
  <si>
    <t>Etape 3</t>
  </si>
  <si>
    <t>Choisir le poids de chaque question au regard de la l'ensemble des questions dans la compétence visée</t>
  </si>
  <si>
    <t>Il s'agit de répartir le poids de chaque question au sein d'une même compétence pour arriver à un total de 100% par compétence</t>
  </si>
  <si>
    <t>3.1</t>
  </si>
  <si>
    <t>3.2</t>
  </si>
  <si>
    <t xml:space="preserve">3.3 </t>
  </si>
  <si>
    <t xml:space="preserve">3.4 </t>
  </si>
  <si>
    <t>Le poids est en lien avec la compétence choisie</t>
  </si>
  <si>
    <t>Le savoir associé doit correspondre aux savoirs possibles à traiter au sein de chaque compétence</t>
  </si>
  <si>
    <t>On veillera à l'équilibre des champs de savoirs</t>
  </si>
  <si>
    <t xml:space="preserve">Vérification des barèmes </t>
  </si>
  <si>
    <t>Ouvrir l'onglet 4. Barème</t>
  </si>
  <si>
    <t>La simulation vous permet de vérifier les résultats par action au sein de chaque compétence, pour plusieurs scénarios possibles</t>
  </si>
  <si>
    <t>Colonne1</t>
  </si>
  <si>
    <t>1</t>
  </si>
  <si>
    <t>2</t>
  </si>
  <si>
    <t>3</t>
  </si>
  <si>
    <t>4</t>
  </si>
  <si>
    <t>C12</t>
  </si>
  <si>
    <t xml:space="preserve">Pour les cases à sélections, cliquer sur la case jaune clair, puis faites votre choix en cliquant sur l'ascenceur (flèches grises à droite) qui vous dévoile les choix possibles. </t>
  </si>
  <si>
    <t>Choisir les savoirs associés au regard des compétences choisies</t>
  </si>
  <si>
    <t>Cet onglet vous permet de simuler votre bârème au regard des poids données aux questions</t>
  </si>
  <si>
    <t>Désignation de l'action</t>
  </si>
  <si>
    <t>A2</t>
  </si>
  <si>
    <t>A2T1 : Réceptionner et vérifier les matériels</t>
  </si>
  <si>
    <t>A2T2 : Implanter les appareils et les accessoires</t>
  </si>
  <si>
    <t>A2T11</t>
  </si>
  <si>
    <t>A2T12</t>
  </si>
  <si>
    <t>A2T13</t>
  </si>
  <si>
    <t>A2T21</t>
  </si>
  <si>
    <t>A2T22</t>
  </si>
  <si>
    <t>A2T23</t>
  </si>
  <si>
    <t>A2T24</t>
  </si>
  <si>
    <t>A2T31</t>
  </si>
  <si>
    <t>A2T32</t>
  </si>
  <si>
    <t>A2T33</t>
  </si>
  <si>
    <t>A2T34</t>
  </si>
  <si>
    <t>A2T41</t>
  </si>
  <si>
    <t>A2T42</t>
  </si>
  <si>
    <t>A2T43</t>
  </si>
  <si>
    <t>A2T44</t>
  </si>
  <si>
    <t>A2T52</t>
  </si>
  <si>
    <t>A2T53</t>
  </si>
  <si>
    <t>A2T4 : Câbler, raccorder les équipements électriques</t>
  </si>
  <si>
    <t>A2T5 : Agir de manière éco-responsable</t>
  </si>
  <si>
    <t>C5</t>
  </si>
  <si>
    <t>C6</t>
  </si>
  <si>
    <t>C7</t>
  </si>
  <si>
    <t>C8</t>
  </si>
  <si>
    <t>C9</t>
  </si>
  <si>
    <t>C10</t>
  </si>
  <si>
    <t>C11</t>
  </si>
  <si>
    <t>C13</t>
  </si>
  <si>
    <t>Vérifier la conformité d’une livraison en comparant le matériel commandé et le matériel livré</t>
  </si>
  <si>
    <t>Vérifier l’état des fournitures</t>
  </si>
  <si>
    <t>Vérifier l’outillage nécessaire à la réalisation des opérations</t>
  </si>
  <si>
    <t>Situer l’installation dans son environnement</t>
  </si>
  <si>
    <t>Repérer l’implantation des appareils</t>
  </si>
  <si>
    <t>Implanter les matériels et les accessoires</t>
  </si>
  <si>
    <t>Effectuer les contrôles associés</t>
  </si>
  <si>
    <t>Réaliser le façonnage des réseaux fluidiques</t>
  </si>
  <si>
    <t>Réaliser le raccordement fluidique des appareils</t>
  </si>
  <si>
    <t>Repérer les contraintes de câblage et de raccordement</t>
  </si>
  <si>
    <t>Câbler et raccorder les matériels électriques</t>
  </si>
  <si>
    <t>Adapter, si nécessaire, le câblage et le raccordement</t>
  </si>
  <si>
    <t>Trier et évacuer les déchets générés par son activité</t>
  </si>
  <si>
    <t>Éviter le gaspillage des matières premières et des énergies</t>
  </si>
  <si>
    <t>Analyser les risques professionnels</t>
  </si>
  <si>
    <t>Prérégler les appareils de régulation et de sécurité</t>
  </si>
  <si>
    <t>Respecter les règles de sécurité</t>
  </si>
  <si>
    <t>Mettre en service l’installation</t>
  </si>
  <si>
    <t>Compléter la charge du réseau fluidique</t>
  </si>
  <si>
    <t>Ajuster les réglages des systèmes de régulation et de sécurité</t>
  </si>
  <si>
    <t>Réaliser les mesures nécessaires pour valider le fonctionnement de l’installation</t>
  </si>
  <si>
    <t>Optimiser le fonctionnement de l’installation</t>
  </si>
  <si>
    <t>Compléter la fiche d’intervention/bordereau de suivi de déchet dangereux</t>
  </si>
  <si>
    <t>Rédiger un rapport de mise en service, un bon de travail</t>
  </si>
  <si>
    <t>E31.b : 4h00</t>
  </si>
  <si>
    <t>A3</t>
  </si>
  <si>
    <t>MAINTENANCE</t>
  </si>
  <si>
    <t>A3T11</t>
  </si>
  <si>
    <t>A3T12</t>
  </si>
  <si>
    <t>A3T13</t>
  </si>
  <si>
    <t>A3T21</t>
  </si>
  <si>
    <t>A3T22</t>
  </si>
  <si>
    <t>A3T23</t>
  </si>
  <si>
    <t>A3T24</t>
  </si>
  <si>
    <t>A4</t>
  </si>
  <si>
    <t>COMMUNICATION</t>
  </si>
  <si>
    <t>Collecter les informations nécessaires : écouter et questionner le client sur son besoin, ses usages ; interpréter la demande</t>
  </si>
  <si>
    <t>Conseiller le client</t>
  </si>
  <si>
    <t>Proposer une solution technique</t>
  </si>
  <si>
    <t>Transmettre les informations à la hiérarchie</t>
  </si>
  <si>
    <t>A3T14</t>
  </si>
  <si>
    <t>Consulter le registre de l’installation et consigner les informations</t>
  </si>
  <si>
    <t>Compléter les fiches CERFA réglementaires</t>
  </si>
  <si>
    <t>Compléter et apposer les vignettes de contrôle d’étanchéité</t>
  </si>
  <si>
    <t>Étiqueter les installations conformément à la réglementation</t>
  </si>
  <si>
    <t>Renseigner un rapport d’intervention</t>
  </si>
  <si>
    <t>Recenser les informations à connaître sur le déroulement des opérations (préparation, difficultés, contraintes dues aux autres intervenants …)</t>
  </si>
  <si>
    <t>A3T25</t>
  </si>
  <si>
    <t>A3T26</t>
  </si>
  <si>
    <t>A3T27</t>
  </si>
  <si>
    <t>A3T28</t>
  </si>
  <si>
    <t>S’informer auprès du client sur la nature du dysfonctionnement</t>
  </si>
  <si>
    <t>Analyser l’environnement de travail et les conditions de la maintenance</t>
  </si>
  <si>
    <t>Analyser les risques liés à l’intervention</t>
  </si>
  <si>
    <t>Réparer l’installation en effectuant, si nécessaire, le transfert de fluides frigorigènes</t>
  </si>
  <si>
    <t>Remettre en service et contrôler le fonctionnement</t>
  </si>
  <si>
    <t>A3T15</t>
  </si>
  <si>
    <t>Identifier les opérations prédéfinies liées au contrat de maintenance</t>
  </si>
  <si>
    <t>Approvisionner en matériels, équipements et outillages</t>
  </si>
  <si>
    <t>S8 : Communication</t>
  </si>
  <si>
    <t>S8</t>
  </si>
  <si>
    <t>AC511</t>
  </si>
  <si>
    <t>AC512</t>
  </si>
  <si>
    <t>AC513</t>
  </si>
  <si>
    <t>AC514</t>
  </si>
  <si>
    <t>A31.a</t>
  </si>
  <si>
    <t>Les caractéristiques techniques sont vérifiées</t>
  </si>
  <si>
    <t>Les quantités sont contrôlées</t>
  </si>
  <si>
    <t>Les éventuelles anomalies sont consignées</t>
  </si>
  <si>
    <t>AC611</t>
  </si>
  <si>
    <t>AC612</t>
  </si>
  <si>
    <t>Les accès et les circulations sont préservés</t>
  </si>
  <si>
    <t>Les conditions de stockage données sont respectées</t>
  </si>
  <si>
    <t>Les principes de la prévention des risques liés à l’activité physique (PRAP) sont appliqués</t>
  </si>
  <si>
    <t>AC521</t>
  </si>
  <si>
    <t>AC522</t>
  </si>
  <si>
    <t>AC523</t>
  </si>
  <si>
    <t>AC524</t>
  </si>
  <si>
    <t>A2T1</t>
  </si>
  <si>
    <t>A4T1</t>
  </si>
  <si>
    <t>A4T2</t>
  </si>
  <si>
    <t>Implanter les matériels et les supports</t>
  </si>
  <si>
    <t>L’implantation des appareils et supports est conforme aux consignes de la hiérarchie, aux prescriptions techniques, réglementaires et aux normes en vigueur</t>
  </si>
  <si>
    <t>Les fixations sont adaptées à la nature de la paroi, aux charges et aux prescriptions du fabricant</t>
  </si>
  <si>
    <t>Les réseaux sont façonnés, posés et raccordés conformément aux consignes de la hiérarchie, aux prescriptions techniques, réglementaires et aux normes en vigueur</t>
  </si>
  <si>
    <t>Le matériel électrique est câblé et raccordé conformément aux consignes de la hiérarchie, et aux prescriptions techniques, réglementaires et aux normes en vigueur</t>
  </si>
  <si>
    <t>Le travail est soigné, le niveau de qualité attendu est atteint</t>
  </si>
  <si>
    <t>AC621</t>
  </si>
  <si>
    <t>AC622</t>
  </si>
  <si>
    <t>AC623</t>
  </si>
  <si>
    <t>AC624</t>
  </si>
  <si>
    <t>AC631</t>
  </si>
  <si>
    <t>AC632</t>
  </si>
  <si>
    <t>AC633</t>
  </si>
  <si>
    <t>Les déchets sont triés et évacués de manière sélective conformément à la réglementation et aux normes en vigueur</t>
  </si>
  <si>
    <t>Les consommables sont utilisés sans gaspillage</t>
  </si>
  <si>
    <t>A2T2</t>
  </si>
  <si>
    <t>A2T3</t>
  </si>
  <si>
    <t>A1 : Préparation des opérations à réaliser</t>
  </si>
  <si>
    <t>A2T4</t>
  </si>
  <si>
    <t>A2T5</t>
  </si>
  <si>
    <t>A31.b</t>
  </si>
  <si>
    <t>AC711</t>
  </si>
  <si>
    <t>AC712</t>
  </si>
  <si>
    <t>Préparation d'une intervention</t>
  </si>
  <si>
    <t>Contrôler la conformité des réalisations sur les réseaux fluidiques et les installations électriques</t>
  </si>
  <si>
    <t>Les contrôles des réalisations sont effectués et conformes aux normes en vigueur</t>
  </si>
  <si>
    <t>La sécurité des biens et des personnes est assurée</t>
  </si>
  <si>
    <t>AC721</t>
  </si>
  <si>
    <t>AC731</t>
  </si>
  <si>
    <t>Les modes opératoires sont réalisés et conformes aux règles en vigueur</t>
  </si>
  <si>
    <t>AC741</t>
  </si>
  <si>
    <t>AC742</t>
  </si>
  <si>
    <t>Les préréglages sont réalisés dans le respect des normes et la réglementation en vigueur</t>
  </si>
  <si>
    <t>Les préréglages permettent une mise en service de toute ou partie de l’installation</t>
  </si>
  <si>
    <t>AC751</t>
  </si>
  <si>
    <t>AC752</t>
  </si>
  <si>
    <t>La précharge est réalisée suivant les normes en vigueur</t>
  </si>
  <si>
    <t>La précharge permet la mise en service de l’installation</t>
  </si>
  <si>
    <t>AC761</t>
  </si>
  <si>
    <t>AC811</t>
  </si>
  <si>
    <t>AC812</t>
  </si>
  <si>
    <t>AC821</t>
  </si>
  <si>
    <t>AC822</t>
  </si>
  <si>
    <t>AC831</t>
  </si>
  <si>
    <t>AC832</t>
  </si>
  <si>
    <t>AC841</t>
  </si>
  <si>
    <t>AC842</t>
  </si>
  <si>
    <t>AC843</t>
  </si>
  <si>
    <t>AC851</t>
  </si>
  <si>
    <t>Effectuer les réglages adaptés</t>
  </si>
  <si>
    <t>AC921</t>
  </si>
  <si>
    <t>AC931</t>
  </si>
  <si>
    <t>AC941</t>
  </si>
  <si>
    <t>A32.a</t>
  </si>
  <si>
    <t>AC1011</t>
  </si>
  <si>
    <t>AC1012</t>
  </si>
  <si>
    <t>AC1021</t>
  </si>
  <si>
    <t>AC1111</t>
  </si>
  <si>
    <t>AC1121</t>
  </si>
  <si>
    <t>AC1211</t>
  </si>
  <si>
    <t>AC1212</t>
  </si>
  <si>
    <t>AC1221</t>
  </si>
  <si>
    <t>AC1222</t>
  </si>
  <si>
    <t>Toutes les hypothèses émises sont pertinentes</t>
  </si>
  <si>
    <t xml:space="preserve">Effectuer la précharge du réseau fluidique du système </t>
  </si>
  <si>
    <t>A3T1</t>
  </si>
  <si>
    <t>Informer de son intervention à l’écrit et/ou à l’oral</t>
  </si>
  <si>
    <t>Les événements avant panne sont collectés</t>
  </si>
  <si>
    <t>Les constats sont pris en compte</t>
  </si>
  <si>
    <t>Expliquer l’état d’avancement des opérations, leurs contraintes et leurs difficultés</t>
  </si>
  <si>
    <t>L’état d’avancement des opérations est clairement décrit</t>
  </si>
  <si>
    <t>Les contraintes et les difficultés sont identifiées</t>
  </si>
  <si>
    <t>AC1231</t>
  </si>
  <si>
    <t>A32.b</t>
  </si>
  <si>
    <t>Maintenance préventive d’une installation</t>
  </si>
  <si>
    <t>Le site et le lieu d’intervention sont identifiés</t>
  </si>
  <si>
    <t>La période d’intervention est identifiée</t>
  </si>
  <si>
    <t>La collecte des informations permet de lister (ou vérifier) toutes les interventions liées au contrat de maintenance et/ou à la gamme de maintenance</t>
  </si>
  <si>
    <t>L’organisation établie répond aux attentes du contrat de maintenance</t>
  </si>
  <si>
    <t>L’approvisionnement en équipements, matériels et outillages est assurée</t>
  </si>
  <si>
    <t>La procédure d’intervention prend en compte les contraintes techniques du système* (vidanges nécessaires, isolement de parties du système, fonctionnement en mode dégradé…)</t>
  </si>
  <si>
    <t>Le poste de travail est organisé avec ergonomie</t>
  </si>
  <si>
    <t>Les informations de télémaintenance et celles des applications numériques transmises sont localisées sur le système</t>
  </si>
  <si>
    <t>Les données de télémaintenance et celles des applications numériques nécessaires à l’intervention sont identifiées</t>
  </si>
  <si>
    <t>L’interprétation de l’écart (entre la grandeur indiquée et la grandeur nominale) est caractérisée</t>
  </si>
  <si>
    <t>Réaliser les opérations de maintenance préventive d’ordre technique et réglementaire</t>
  </si>
  <si>
    <t>Le contrôle périodique d’étanchéité est réalisé</t>
  </si>
  <si>
    <t>Les fluides frigorigènes et caloporteurs sont manipulés conformément aux règles en vigueur</t>
  </si>
  <si>
    <t>AC1311</t>
  </si>
  <si>
    <t>AC1321</t>
  </si>
  <si>
    <t>Les besoins de l’exploitant sont identifiés et interprétés</t>
  </si>
  <si>
    <t>Expliquer le fonctionnement et l’utilisation de l’installation au client et/ou à l’exploitant</t>
  </si>
  <si>
    <t>AC1331</t>
  </si>
  <si>
    <t>Informer oralement des consignes de sécurité</t>
  </si>
  <si>
    <t>Les consignes de sécurité sont présentées et détaillées</t>
  </si>
  <si>
    <t>AC1341</t>
  </si>
  <si>
    <t>La solution technique proposée est correcte</t>
  </si>
  <si>
    <t>S81</t>
  </si>
  <si>
    <t>S82</t>
  </si>
  <si>
    <t>Les outils de la communication écrite et numérique</t>
  </si>
  <si>
    <t>La communication technique en langue anglaise</t>
  </si>
  <si>
    <t xml:space="preserve">C10 </t>
  </si>
  <si>
    <t>Réaliser des opérations de maintenance préventive</t>
  </si>
  <si>
    <t xml:space="preserve">S7 : Qualité - sécurité </t>
  </si>
  <si>
    <t>Réaliser des opérations de maintenance corrective</t>
  </si>
  <si>
    <t>Formuler les informations nécessaires pour le client et/ou l’exploitant du système</t>
  </si>
  <si>
    <t>Système</t>
  </si>
  <si>
    <t>Equipements</t>
  </si>
  <si>
    <t>Exploitation et mise en service</t>
  </si>
  <si>
    <t>Rappel</t>
  </si>
  <si>
    <t>A4T11</t>
  </si>
  <si>
    <t>A4T12</t>
  </si>
  <si>
    <t>A4T13</t>
  </si>
  <si>
    <t>A4T21</t>
  </si>
  <si>
    <t>A4T22</t>
  </si>
  <si>
    <t>A4T23</t>
  </si>
  <si>
    <t>A4T24</t>
  </si>
  <si>
    <t>A4T25</t>
  </si>
  <si>
    <t>A4T26</t>
  </si>
  <si>
    <t>Maintenance corrective d’une installation - Partie écrite</t>
  </si>
  <si>
    <t>Maintenance corrective d’une installation - Partie pratique - Recherche de panne</t>
  </si>
  <si>
    <t>Maintenance corrective d’une installation - Partie pratique - Après expertise et validation hiérarchique</t>
  </si>
  <si>
    <t>Critères</t>
  </si>
  <si>
    <t>Scénarisation d'un sujet E31b</t>
  </si>
  <si>
    <t>Reprendre la mise en situation présente sur  l'E2 pour la partie préparation de l'exploitation et de la mise en service de l'installation.</t>
  </si>
  <si>
    <t>Contrôle</t>
  </si>
  <si>
    <t>Total C7</t>
  </si>
  <si>
    <t>Total C8</t>
  </si>
  <si>
    <t>Total C9</t>
  </si>
  <si>
    <t>Le total doit faire 100%</t>
  </si>
  <si>
    <t>Total S1</t>
  </si>
  <si>
    <t>Total S2</t>
  </si>
  <si>
    <t>Total S3</t>
  </si>
  <si>
    <t>Total S4</t>
  </si>
  <si>
    <t>Total S5</t>
  </si>
  <si>
    <t>Total S6</t>
  </si>
  <si>
    <t>Total S7</t>
  </si>
  <si>
    <t>N° question</t>
  </si>
  <si>
    <t>Possibilité de rédiger la question</t>
  </si>
  <si>
    <t>Choix des ressources</t>
  </si>
  <si>
    <t>E31b</t>
  </si>
  <si>
    <t>4h00</t>
  </si>
  <si>
    <t>S72</t>
  </si>
  <si>
    <t>AC911</t>
  </si>
  <si>
    <t>La valeur du sous refroidissement est correcte suivant les valeurs définies par la norme</t>
  </si>
  <si>
    <t>E31b : Exploitation et mise en service d'une installation d'une installation</t>
  </si>
  <si>
    <t>Non évaluée</t>
  </si>
  <si>
    <t>Niveaux de maîtrise</t>
  </si>
  <si>
    <t>Non maitrisées</t>
  </si>
  <si>
    <t>Insuffisament maîtrisées</t>
  </si>
  <si>
    <t>Maitrisées</t>
  </si>
  <si>
    <t>Bien maitrisées</t>
  </si>
  <si>
    <t>AC71</t>
  </si>
  <si>
    <t>AC72</t>
  </si>
  <si>
    <t>AC73</t>
  </si>
  <si>
    <t>AC74</t>
  </si>
  <si>
    <t>AC75</t>
  </si>
  <si>
    <t>AC76</t>
  </si>
  <si>
    <t>AC81</t>
  </si>
  <si>
    <t>AC82</t>
  </si>
  <si>
    <t>AC83</t>
  </si>
  <si>
    <t>AC84</t>
  </si>
  <si>
    <t>AC85</t>
  </si>
  <si>
    <t>Etape 4</t>
  </si>
  <si>
    <t>4.1</t>
  </si>
  <si>
    <t>Etape 5</t>
  </si>
  <si>
    <t>5.1</t>
  </si>
  <si>
    <t>Ouvrir l'onglet 5. Transfert vers grille nationale</t>
  </si>
  <si>
    <t>5.2</t>
  </si>
  <si>
    <t>Simuler les résultats d'un candidat</t>
  </si>
  <si>
    <t>5.3</t>
  </si>
  <si>
    <t>5.4</t>
  </si>
  <si>
    <t>Le transfert vous permet de vérifier que le taux de couverture des compétences soit bien supérieur à 60%</t>
  </si>
  <si>
    <t>et qu'une note "brute" soit proposée automatiquement par le calcul.</t>
  </si>
  <si>
    <t>Transferer la simulation  de l'onglet 5 (par un copier/coller) dans la "grille examen MEE " de l'E31b</t>
  </si>
  <si>
    <t>Transfert vers grille nationale E31b</t>
  </si>
  <si>
    <t>Bac Pro MFER</t>
  </si>
  <si>
    <t>https://eduscol.education.fr/sti/textes/grilles-pour-le-baccalaureat-mfer</t>
  </si>
  <si>
    <t xml:space="preserve">Télécharger puis ouvrir la grille nationale : "Grilles examen MFER " </t>
  </si>
  <si>
    <t>Fiche de proposition de scénario de sujet E31b Bac Pro MFER</t>
  </si>
  <si>
    <t>Description de la mise en service présente sur l'E2</t>
  </si>
  <si>
    <t>Total C12</t>
  </si>
  <si>
    <t>Réalisation et Mise en service</t>
  </si>
  <si>
    <t>Analyser les conditions de l'opération et son contexte</t>
  </si>
  <si>
    <t>La gestion de l'environnement du site et des déchets produits</t>
  </si>
  <si>
    <t>ANALYSE ET EXPLOITATION TECHNIQUE</t>
  </si>
  <si>
    <t>Les circuits frigorifiques</t>
  </si>
  <si>
    <t>Les réseaux électriques</t>
  </si>
  <si>
    <t>Les systèmes de climatisation</t>
  </si>
  <si>
    <t>MÉTHODES ET PROCÉDURES D'INSTALLATION</t>
  </si>
  <si>
    <t>L'étude du fonctionnement de l'installation</t>
  </si>
  <si>
    <t>Les opérations de mise en service et de maintenance</t>
  </si>
  <si>
    <t>LA COMMUNICATION</t>
  </si>
  <si>
    <t>C1 : Analyser les conditions de l'opération et son contexte</t>
  </si>
  <si>
    <t>Les contraintes techniques et d'execution sont repérés</t>
  </si>
  <si>
    <t>AC132</t>
  </si>
  <si>
    <t>Les contraintes liées à l'efficacité énergétique sont repérées</t>
  </si>
  <si>
    <t>AC133</t>
  </si>
  <si>
    <t>Les risques professionnels sont évalués</t>
  </si>
  <si>
    <t>Repérer les contraintes d'environnement de travail liées à l’intervention</t>
  </si>
  <si>
    <t xml:space="preserve">Les contraintes d'environnement de travail sont recensées </t>
  </si>
  <si>
    <t>Les mesures de prévention de santé et sécurité au travail sont proposées</t>
  </si>
  <si>
    <t>S'assurer de la planification de l’intervention</t>
  </si>
  <si>
    <t>AC161</t>
  </si>
  <si>
    <t>Identifier les habilitations et les certifications nécessaires aux opérations</t>
  </si>
  <si>
    <t>AC171</t>
  </si>
  <si>
    <t>Informer à l'interne et à l'externe des contraintes liées à l'intervention</t>
  </si>
  <si>
    <t xml:space="preserve">Les contraintes sont prises en compte et donnent lieu à une solution </t>
  </si>
  <si>
    <t>Identifier les éléments d'un réseau fluidique et d'un réseau électrique</t>
  </si>
  <si>
    <t xml:space="preserve">L'identification des éléments permet de déterminer leurs caractéristiques </t>
  </si>
  <si>
    <t>C2 : Analyser et exploiter les données techniques de l'installation</t>
  </si>
  <si>
    <t xml:space="preserve">Les différents éléments sont repérés sur les différents schémas </t>
  </si>
  <si>
    <t>Les caractéristiques sont identifiées et conformes aux normes en vigueur</t>
  </si>
  <si>
    <t>Les grandeurs physiques utiles sont déterminées, interprétées et associées à des moyens de mesure, de capteurs et de protection</t>
  </si>
  <si>
    <t>Le dimensionnement des matériels est vérifié et justifié</t>
  </si>
  <si>
    <t>Identifier les consignes de régulation et de sécurité spécifiques à l’installation</t>
  </si>
  <si>
    <t>Les valeurs identifiées permettent de prévoir le réglage des appareils de l’installation</t>
  </si>
  <si>
    <t xml:space="preserve">Schématiser tout ou partie d’une installation, manuellement ou avec un outil numérique </t>
  </si>
  <si>
    <t xml:space="preserve">Repérer, identifier la connectique des schémas électriques d’une installation </t>
  </si>
  <si>
    <t>Les éléments à raccorder, le type et la section des conducteurs sont identifiés</t>
  </si>
  <si>
    <t>Proposer une modification technique en fonction des contraintes repérées</t>
  </si>
  <si>
    <t>Identifier les matériels, outillages nécessaires à la réalisation de son intervention</t>
  </si>
  <si>
    <t>Les matériels et les outillages choisis sont adaptés à l’intervention</t>
  </si>
  <si>
    <t>Les règles et limites d’utilisation des matériels et des outillages sont recensées</t>
  </si>
  <si>
    <t>Inventorier les EPC, les EPI adaptés à l’intervention</t>
  </si>
  <si>
    <t>L’inventaire des EPC et des EPI est complet et adapté à l’’intervention</t>
  </si>
  <si>
    <t>Les mesures de prévention de santé et sécurité au travail sont recensées</t>
  </si>
  <si>
    <t>AC341</t>
  </si>
  <si>
    <t>La liste des équipements spécifiques est communiquée à l'interne et à l'externe</t>
  </si>
  <si>
    <t>Réalisation d’une installation</t>
  </si>
  <si>
    <t xml:space="preserve">Organiser son poste de travail </t>
  </si>
  <si>
    <t>Les spécifités du chantier sont identifiés</t>
  </si>
  <si>
    <t>C4 : Organiser et sécuriser son intervention</t>
  </si>
  <si>
    <t>A2 : Réalisation</t>
  </si>
  <si>
    <t>A5T1</t>
  </si>
  <si>
    <t>Les anomalies techniques sont repérées et signalées</t>
  </si>
  <si>
    <t>A5 : Communication</t>
  </si>
  <si>
    <t>Le poste de travail est approvisionné en matériels et outillages et avec méthode</t>
  </si>
  <si>
    <t>Le lieux d'activités est restitué quotidiennenment conformément aux règles d'hygiène et de sécurité</t>
  </si>
  <si>
    <t>AC421</t>
  </si>
  <si>
    <t xml:space="preserve">Sécuriser le poste de travail </t>
  </si>
  <si>
    <t>Les principes généraux de prévention (PGP) sont appliqués dans le choix des mesures de prévention</t>
  </si>
  <si>
    <t>AC422</t>
  </si>
  <si>
    <t>Les contraintes propres au poste de travail y compris environnementales sont prises en compte</t>
  </si>
  <si>
    <t>AC423</t>
  </si>
  <si>
    <t>L'implantation des équipements spécifique est certifiée</t>
  </si>
  <si>
    <t>AC431</t>
  </si>
  <si>
    <t>Organiser l'intervention</t>
  </si>
  <si>
    <t>Les activités sont organisées de manière chronologique et méthodique</t>
  </si>
  <si>
    <t>AC432</t>
  </si>
  <si>
    <t>Les activités sont (ré)organisées en fonction des aléas (techniques, organisationnels…)</t>
  </si>
  <si>
    <t>Vérifier la conformité des matériels</t>
  </si>
  <si>
    <t>C5: Vérifier la conformité des matériels</t>
  </si>
  <si>
    <t>Les bons de livraison, bons de garantie et notices techniques sont recueillis</t>
  </si>
  <si>
    <t>Stocker les matériels</t>
  </si>
  <si>
    <t>C5: Stocker les matériels</t>
  </si>
  <si>
    <t>Les matériels de manutention sont utilisés le plus souvent possible</t>
  </si>
  <si>
    <t>C6: Réaliser une installation en adoptant une attitude éco-responsable</t>
  </si>
  <si>
    <t xml:space="preserve">Réaliser les réseaux fluidiques </t>
  </si>
  <si>
    <t>Les règles de sécurité sont respectées</t>
  </si>
  <si>
    <t xml:space="preserve">Réaliser les câblages électiques </t>
  </si>
  <si>
    <t>AC641</t>
  </si>
  <si>
    <t>Adapter une attitude écoresponsable</t>
  </si>
  <si>
    <t>AC642</t>
  </si>
  <si>
    <t>Mise en service de l’installation</t>
  </si>
  <si>
    <t>Les réseaux et les contrôles sont identifiés</t>
  </si>
  <si>
    <t>C7 : Mettre en service l’installation</t>
  </si>
  <si>
    <t>A3T2</t>
  </si>
  <si>
    <t>A3 : Mise en service</t>
  </si>
  <si>
    <t>Identifier les risques professionnels</t>
  </si>
  <si>
    <t>Les risques professionnels sont identifiés et permettent une intervention en sécurité</t>
  </si>
  <si>
    <t>Réaliser les modes opératoires concernant les essais de résistance à la pression, les essais d'étanchéité, le tirage au vide</t>
  </si>
  <si>
    <t>Mettre en service l'installation</t>
  </si>
  <si>
    <t>L'installation fonctionne</t>
  </si>
  <si>
    <t>La charge est réalisée suivant les normes en vigueur et dans le respect de la réglementation sur l'environnement</t>
  </si>
  <si>
    <t>C8 : Contrôler, régler et paramétrer l’installation</t>
  </si>
  <si>
    <t>Les réglages et leur précision permettent le bon fonctionnement du système frigorifique</t>
  </si>
  <si>
    <t>Le réglage des sécurités est réalisé justifié et précis</t>
  </si>
  <si>
    <t>Paramétrer le régulateur</t>
  </si>
  <si>
    <t>Les paramètres sont identifiés</t>
  </si>
  <si>
    <t>Le paramétrage assure la fiabilité du système et correspond aux besoins du client</t>
  </si>
  <si>
    <t>Réaliser les mesures nécessaires pour valider le fonctionnement de l'installation</t>
  </si>
  <si>
    <t>Les points de mesures sont repérés</t>
  </si>
  <si>
    <t>Les mesures permettent la validation du fonctionnement du système frigorifique</t>
  </si>
  <si>
    <t>Les mesures sont réalisées avec précision et méthode</t>
  </si>
  <si>
    <t>AC844</t>
  </si>
  <si>
    <t>Le fonctionnement de l'installation est optimisé</t>
  </si>
  <si>
    <t>Assurer la sécurité</t>
  </si>
  <si>
    <t>Toutes les mesures de prévention des risques pour la sécurité des biens et des personnes sont appliquées</t>
  </si>
  <si>
    <t>AC852</t>
  </si>
  <si>
    <t>Les règles, principes sur la manipulation des fluides, et les différentses prises de mesures sont respectées</t>
  </si>
  <si>
    <t>Echanger avec le client sur le dysfonctionnement de l’installation</t>
  </si>
  <si>
    <t>C12 : Communiquer, rendre compte de son intervention à l’écrit et/ou à l’oral</t>
  </si>
  <si>
    <t>Rédiger un compte rendu, un rapport d'activité</t>
  </si>
  <si>
    <t>Le compte rendu est complet et exploitatble</t>
  </si>
  <si>
    <t>C9 : Réaliser des opérations de maintenance préventive</t>
  </si>
  <si>
    <t>A5T2</t>
  </si>
  <si>
    <t>A5T3</t>
  </si>
  <si>
    <t>A4 :Maintenance</t>
  </si>
  <si>
    <t>Analyser l'environnement de travail et les conditions de la maintenance</t>
  </si>
  <si>
    <t>Analyser les risques liés à l'environnement</t>
  </si>
  <si>
    <t>Exploiter les données du dossier technique</t>
  </si>
  <si>
    <t>AC951</t>
  </si>
  <si>
    <t xml:space="preserve">Exploiter les données de télémaintenance et celles des applications numériques </t>
  </si>
  <si>
    <t>AC961</t>
  </si>
  <si>
    <t>Vérifier les données de contrôle (indicateurs, voyants…) et repérer les dérives par rapport aux attendus</t>
  </si>
  <si>
    <t>AC971</t>
  </si>
  <si>
    <t>AC972</t>
  </si>
  <si>
    <t>AC973</t>
  </si>
  <si>
    <t>AC981</t>
  </si>
  <si>
    <t>Réaliser le contrôle visuel de l'état du système</t>
  </si>
  <si>
    <t>AC982</t>
  </si>
  <si>
    <t>AC991</t>
  </si>
  <si>
    <t>Evaluer les déchets</t>
  </si>
  <si>
    <t>Ecouter et questionner le client et/ou l'exploitant sur ses besoins</t>
  </si>
  <si>
    <t>C13 : Conseiller le client et/ou l’exploitant du système</t>
  </si>
  <si>
    <t>Les explications sont correctes et permettent l'utilisation de l'installation par l'exploitant</t>
  </si>
  <si>
    <t>Proposer une solution technique pour le client et/ou l’exploitant</t>
  </si>
  <si>
    <t>Etablir le constat de défaillance</t>
  </si>
  <si>
    <t>L'analyse du constat confirme que les informations délivrées par le système sont relevées</t>
  </si>
  <si>
    <t>C10 : Réaliser des opérations de maintenance corrective</t>
  </si>
  <si>
    <t>L'analyse du constat confirme que la configuration du système est analysée</t>
  </si>
  <si>
    <t>Emettre les hypothèse de panne et/ou de dysfonctionnement</t>
  </si>
  <si>
    <t>AC1031</t>
  </si>
  <si>
    <t>Effectuer des mesures, contrôles, des tests permettant de valider ou non les hypothèses en respectant lés règles de sécurité</t>
  </si>
  <si>
    <t>Les points de mesures, de contrôles, de tests sont correctement choisis et localisés</t>
  </si>
  <si>
    <t>AC1032</t>
  </si>
  <si>
    <t>Les appareils de mesure et de contrôle sont correctement mis en œuvre</t>
  </si>
  <si>
    <t>AC1033</t>
  </si>
  <si>
    <t>Les résultats sont correctement interprétés par rapport aux attendus</t>
  </si>
  <si>
    <t>AC1034</t>
  </si>
  <si>
    <t>La chronologie des tests est réalisée de façon méthodique</t>
  </si>
  <si>
    <t>AC1041</t>
  </si>
  <si>
    <t xml:space="preserve">Identifier le composant deffectueux et/ou la cause de la défaillance </t>
  </si>
  <si>
    <t>L'identification du composant et/ou la cause de la défaillance est correcte</t>
  </si>
  <si>
    <t>AC1051</t>
  </si>
  <si>
    <t>Vérifier la disponibilité des pièces de rechange, des consommables</t>
  </si>
  <si>
    <t>Les pièces de rechange et comsommables sortis du magasin ou commandés sont conformes</t>
  </si>
  <si>
    <t>AC1061</t>
  </si>
  <si>
    <t>Le poste de travail est approvisionné en matériels, équipements et outillages</t>
  </si>
  <si>
    <t>AC1071</t>
  </si>
  <si>
    <t>Consigner le système</t>
  </si>
  <si>
    <t>L'intervention peut se dérouler en toute sécurité</t>
  </si>
  <si>
    <t>AC1072</t>
  </si>
  <si>
    <t>Les EPI et EPC sont adaptés</t>
  </si>
  <si>
    <t>AC1081</t>
  </si>
  <si>
    <t>Effectuer la déposedu composant défectueux</t>
  </si>
  <si>
    <t>Les fluides frigorigènes et cloporteurs sont manipulés conformémément aux règles en vigueur</t>
  </si>
  <si>
    <t>AC1082</t>
  </si>
  <si>
    <t xml:space="preserve">Les consignes et procédures sont respectées </t>
  </si>
  <si>
    <t>AC1083</t>
  </si>
  <si>
    <t>Les moyens de manutention et l'outillage sont mis en œuvre et en toute sécurité</t>
  </si>
  <si>
    <t>AC1084</t>
  </si>
  <si>
    <t>Le composant déffectueux est déposé et prêt à être recyclé</t>
  </si>
  <si>
    <t>AC1091</t>
  </si>
  <si>
    <t>Installer et régler le composant de remplacement</t>
  </si>
  <si>
    <t>Le composant est remplacé sans risuqe pour les personnes et le système</t>
  </si>
  <si>
    <t>AC10101</t>
  </si>
  <si>
    <t>Réaliser les réglages et/ou les paramétrages à l'origine de la défaillance</t>
  </si>
  <si>
    <t>Les réglages et/ou paramétrages sont conformes au dossier technique</t>
  </si>
  <si>
    <t>AC10111</t>
  </si>
  <si>
    <t>Déconsigner le système</t>
  </si>
  <si>
    <t>Le système est prêt pour remise en service</t>
  </si>
  <si>
    <t>AC10121</t>
  </si>
  <si>
    <t>Mettre en service le système</t>
  </si>
  <si>
    <t>AC10122</t>
  </si>
  <si>
    <t>La mise en service est réalisée avec méthode</t>
  </si>
  <si>
    <t>AC10123</t>
  </si>
  <si>
    <t>Les performances du système sont conformes au dossier technique</t>
  </si>
  <si>
    <t>AC10131</t>
  </si>
  <si>
    <t>Evacuer les déchets</t>
  </si>
  <si>
    <t>Les déchets sont évacués de façon ecoresponsable et conformémént aux règles en vigueur</t>
  </si>
  <si>
    <t>Compléter la fiche d'intervention : bordereau de suivi de déchets dangereux</t>
  </si>
  <si>
    <t>La fiche d'intervention / bordereau de suivi de déchet dangereux est complété sans erreurs</t>
  </si>
  <si>
    <t>C11: Consigner et transmettre le informations</t>
  </si>
  <si>
    <t>Rédiger un rapport de mise en service, un bon d'intervention</t>
  </si>
  <si>
    <t xml:space="preserve">Les rapports sont correctement renseignés et exploitables </t>
  </si>
  <si>
    <t xml:space="preserve">Identfier le composant deffectueux et/ou la cause de la défaillance </t>
  </si>
  <si>
    <t>S5 : Méthodes et procédures d'installation</t>
  </si>
  <si>
    <t>E2 : Préparation d'une intervention</t>
  </si>
  <si>
    <t>Prendre connaissance et analyser le dossier de l’opération (réalisation, mise en service, maintenance)</t>
  </si>
  <si>
    <t>S1 ; S2 ; S3 ; S4 ; S5 ; S6 ; S7 ; S8</t>
  </si>
  <si>
    <t>Compléter le dossier de réalisation, de mise en service, de maintenance pour une opération simple</t>
  </si>
  <si>
    <t xml:space="preserve">S2 ; S3 ; S4 ; S6 </t>
  </si>
  <si>
    <t>Mise en service</t>
  </si>
  <si>
    <t>S3 ; S5 ; S6 ; S7 ; S8</t>
  </si>
  <si>
    <t>Réalisation</t>
  </si>
  <si>
    <t>Identifier les grandeurs physiques nominales associées à l’installation (températures, pressions, puissances, intensités, tensions, …)</t>
  </si>
  <si>
    <t>S2 ; S3 ; S4 ; S6</t>
  </si>
  <si>
    <t>C1; C3</t>
  </si>
  <si>
    <t>Identifier les habilitations et les certifications nécessaires</t>
  </si>
  <si>
    <t>C1 ; C2</t>
  </si>
  <si>
    <t>Prendre connaissance des interventions des autres corps de métiers</t>
  </si>
  <si>
    <t>C4 ; C5</t>
  </si>
  <si>
    <t>S1 ; S4 ; S5 ; S6 ; S7</t>
  </si>
  <si>
    <t>E31.a.1 : réalisation fluidique d’une installation</t>
  </si>
  <si>
    <t>REALISATION</t>
  </si>
  <si>
    <t>E31.a.2 : réalisation électrique d’une installation</t>
  </si>
  <si>
    <t>S1 ; S5 ; S6 ; S7</t>
  </si>
  <si>
    <t xml:space="preserve">S1 ; S2 ; S3 ; S5 ; S7 </t>
  </si>
  <si>
    <t>Tracer le cheminement des réseaux</t>
  </si>
  <si>
    <t>S1 ; S2 ; S3 ; S5 ; S7</t>
  </si>
  <si>
    <t>A2T25</t>
  </si>
  <si>
    <t>A2T3 : Réaliser les réseaux fluidiques</t>
  </si>
  <si>
    <t>Poser un réseau fluidique</t>
  </si>
  <si>
    <t xml:space="preserve">Effectuer les contrôles associés </t>
  </si>
  <si>
    <t>A3T1 : Réaliser les opérations préalables à la mise en service de l’installation</t>
  </si>
  <si>
    <t>Contrôler la conformité des réalisations sur les réseaux fluidiques et électriques</t>
  </si>
  <si>
    <t xml:space="preserve">C7 </t>
  </si>
  <si>
    <t>S1;S2;S3 ; S4 ; S6 ; S7</t>
  </si>
  <si>
    <t xml:space="preserve">Réaliser les modes opératoires concernant : les essais de résistance à la pression ; les essais d’étanchéité ; le tirage à vide </t>
  </si>
  <si>
    <t>Effectuer la pré-charge du réseau fluidique du système</t>
  </si>
  <si>
    <t>A3T2 : Réaliser la mise en service de l’installation</t>
  </si>
  <si>
    <t>C7 ; C8 ; C12</t>
  </si>
  <si>
    <t>S1 ; S2 ; S3 ; S4 ;S6 ; S7 ; S8</t>
  </si>
  <si>
    <t xml:space="preserve">E31.b : mise en service </t>
  </si>
  <si>
    <t>MISE EN SERVICE</t>
  </si>
  <si>
    <t>S1 ; S2 ; S3 ; S4 ; S6 ; S7</t>
  </si>
  <si>
    <t>S3 ; S4 ; S6 ; S7</t>
  </si>
  <si>
    <t>S1 ; S8</t>
  </si>
  <si>
    <t>A5T11</t>
  </si>
  <si>
    <t>A5T1 : Rendre compte oralement à l'interne et à l'externe du déroulement de l'intervention</t>
  </si>
  <si>
    <t>C7 ; C12</t>
  </si>
  <si>
    <t>A5T12</t>
  </si>
  <si>
    <t>Expliquer l'état d'avancement des opérations, leurs contraintes et leurs difficultés à la hiérarchie (réunion de chantier, opérations de mise en service, de maintenance …)</t>
  </si>
  <si>
    <t>A5T13</t>
  </si>
  <si>
    <t>Expliquer au client (ou à l'utilisateur) le fonctionnement, le bon usage et les contraintes techniques d'utilisation de l'installation</t>
  </si>
  <si>
    <t>A4T2 : Réaliser une opération de maintenance corrective</t>
  </si>
  <si>
    <t>S1 ; S2 ;S3 ; S4 ; S6 ; S7</t>
  </si>
  <si>
    <t>A5</t>
  </si>
  <si>
    <t>Réaliser le dépannage : analyser les informations, diagnostiquer le dysfonctionnement</t>
  </si>
  <si>
    <t xml:space="preserve">Approvisionner en matériels, équipements et outillages </t>
  </si>
  <si>
    <t>A4T27</t>
  </si>
  <si>
    <t>E32.a.1 : maintenance corrective d'un système - partie écrite</t>
  </si>
  <si>
    <t>A4T28</t>
  </si>
  <si>
    <t>A4T29</t>
  </si>
  <si>
    <t>Compléter les documents afférents à l’intervention (fiche d’intervention, registre et bon de travail)</t>
  </si>
  <si>
    <t>A5T21</t>
  </si>
  <si>
    <t>A5T2 : Renseigner les documents techniques et réglementaires</t>
  </si>
  <si>
    <t xml:space="preserve">S1 ; S2 ; S8 </t>
  </si>
  <si>
    <t xml:space="preserve">S1 ; S2 ; S3 ; S4 ; S6 ; S7 </t>
  </si>
  <si>
    <t>A5T22</t>
  </si>
  <si>
    <t>S1 ; S2 ; S8</t>
  </si>
  <si>
    <t>A5T23</t>
  </si>
  <si>
    <t>A5T24</t>
  </si>
  <si>
    <t>A5T25</t>
  </si>
  <si>
    <t>S1 ; S2 ;S3 ; S4 ; S6 ; S7 ; S8</t>
  </si>
  <si>
    <t>E32.a.2 : maintenance corrective d'un systéme - partie pratique</t>
  </si>
  <si>
    <t>A4T1 : Réaliser une opération de maintenance préventive</t>
  </si>
  <si>
    <t>C9 ; C13</t>
  </si>
  <si>
    <t xml:space="preserve">S1 ; S2 ; S3 ; S4 ; S6 ; S7 ; S8 </t>
  </si>
  <si>
    <t>S1 ; S2 ; S3 ; S4 ; S6 ; S7 ; S8</t>
  </si>
  <si>
    <t>A4T14</t>
  </si>
  <si>
    <t>A4T15</t>
  </si>
  <si>
    <t xml:space="preserve">Réaliser les opérations de maintenance préventive d’ordre technique et réglementaire : réaliser le contrôle périodique d’étanchéité,  manipuler des fluides frigorigènes et caloporteurs </t>
  </si>
  <si>
    <t>A4T16</t>
  </si>
  <si>
    <t>A4T17</t>
  </si>
  <si>
    <t>Compléter les documents afférents à l’intervention (fiche d’intervention, registre et bon de travail )</t>
  </si>
  <si>
    <t>E32.b : maintenance préventive d'un système</t>
  </si>
  <si>
    <t>A5T31</t>
  </si>
  <si>
    <t>A5T3 : Conseiller le client et/ou l’exploitant</t>
  </si>
  <si>
    <t xml:space="preserve">C9 ; C13 </t>
  </si>
  <si>
    <t>A5T32</t>
  </si>
  <si>
    <t>A5T33</t>
  </si>
  <si>
    <t>A5T34</t>
  </si>
  <si>
    <t xml:space="preserve">Réalisation </t>
  </si>
  <si>
    <t>C7 Mettre en service en service une installation</t>
  </si>
  <si>
    <t>Réaliser les modes opératoires concernant les essais de résistance à la pression, les essais d'étanchéité, le tirage à vide</t>
  </si>
  <si>
    <t>C8 Contrôler, régler et paramétrer l'installation</t>
  </si>
  <si>
    <t>Contrôler la charge du réseau fluidique</t>
  </si>
  <si>
    <t>C12 Communiquer, rendre compte de son intervention à l'écrit et/ou à l'oral</t>
  </si>
  <si>
    <t>Echanger avec le client sur le dysfonctionnement de l'installation</t>
  </si>
  <si>
    <t>Expliquer l'état d'avancement des opérations, leurs contraintes et leurs difficultés</t>
  </si>
  <si>
    <t>Rédiger le compte rendu</t>
  </si>
  <si>
    <t>AC123</t>
  </si>
  <si>
    <t>C122</t>
  </si>
  <si>
    <t>Total T1</t>
  </si>
  <si>
    <t>Total T2</t>
  </si>
  <si>
    <t>Total S8</t>
  </si>
  <si>
    <t>C72</t>
  </si>
  <si>
    <t>C82</t>
  </si>
  <si>
    <t>Total critères</t>
  </si>
  <si>
    <t>Mise en service d'une installation</t>
  </si>
  <si>
    <t xml:space="preserve">Une compétence peut intervenir plusieurs fois, mais on veillera à l'équilibre du sujet. Toutes les compétences générales (C7, C8 et C12) doivent être abordées et 60% des Actions. </t>
  </si>
  <si>
    <t>En vous référent à la feuille Tâches ou votre référentiel, choisir les tâches que vous souhaitez exploiter dans votre problématiques (mini 9 Tâches, Maxi 14 Tâches )</t>
  </si>
  <si>
    <t xml:space="preserve">Toutes les tâches du bloc A3 (T1,T2) doivent être traitées au moins une fois. On veillera à l'équilibre du sujet. </t>
  </si>
  <si>
    <t xml:space="preserve"> C5</t>
  </si>
  <si>
    <t>S1 ; S4 ; S7</t>
  </si>
  <si>
    <t>Vérifier la continuité du PE avant mise sous tension</t>
  </si>
  <si>
    <t>Définir la procédure de remise sous tension après consignation de l'installation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</si>
</sst>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2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20" fillId="0" borderId="0" applyNumberFormat="0" applyFill="0" applyBorder="0" applyAlignment="0" applyProtection="0"/>
  </cellStyleXfs>
  <cellXfs count="49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9" fontId="1" fillId="0" borderId="0" xfId="0" applyNumberFormat="1" applyFont="1" applyAlignment="1">
      <alignment wrapText="1"/>
    </xf>
    <xf numFmtId="0" fontId="4" fillId="0" borderId="0" xfId="0" applyFont="1"/>
    <xf numFmtId="0" fontId="0" fillId="0" borderId="27" xfId="0" applyBorder="1" applyAlignment="1">
      <alignment vertical="top" wrapText="1"/>
    </xf>
    <xf numFmtId="0" fontId="0" fillId="2" borderId="35" xfId="0" applyFill="1" applyBorder="1" applyAlignment="1">
      <alignment horizontal="center" vertical="top" wrapText="1"/>
    </xf>
    <xf numFmtId="0" fontId="0" fillId="2" borderId="33" xfId="0" applyFill="1" applyBorder="1" applyAlignment="1">
      <alignment horizontal="center" vertical="top" wrapText="1"/>
    </xf>
    <xf numFmtId="0" fontId="0" fillId="2" borderId="36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11" xfId="0" applyFill="1" applyBorder="1"/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/>
    <xf numFmtId="0" fontId="0" fillId="3" borderId="36" xfId="0" applyFill="1" applyBorder="1" applyAlignment="1">
      <alignment horizontal="center" vertical="top" wrapText="1"/>
    </xf>
    <xf numFmtId="0" fontId="0" fillId="3" borderId="34" xfId="0" applyFill="1" applyBorder="1"/>
    <xf numFmtId="0" fontId="0" fillId="4" borderId="35" xfId="0" applyFill="1" applyBorder="1" applyAlignment="1">
      <alignment horizontal="center" vertical="top" wrapText="1"/>
    </xf>
    <xf numFmtId="0" fontId="0" fillId="4" borderId="11" xfId="0" applyFill="1" applyBorder="1"/>
    <xf numFmtId="0" fontId="0" fillId="4" borderId="33" xfId="0" applyFill="1" applyBorder="1" applyAlignment="1">
      <alignment horizontal="center" vertical="top" wrapText="1"/>
    </xf>
    <xf numFmtId="0" fontId="0" fillId="4" borderId="29" xfId="0" applyFill="1" applyBorder="1"/>
    <xf numFmtId="0" fontId="0" fillId="4" borderId="36" xfId="0" applyFill="1" applyBorder="1" applyAlignment="1">
      <alignment horizontal="center" vertical="top" wrapText="1"/>
    </xf>
    <xf numFmtId="0" fontId="0" fillId="4" borderId="34" xfId="0" applyFill="1" applyBorder="1"/>
    <xf numFmtId="0" fontId="0" fillId="6" borderId="33" xfId="0" applyFill="1" applyBorder="1" applyAlignment="1">
      <alignment horizontal="center" vertical="top" wrapText="1"/>
    </xf>
    <xf numFmtId="0" fontId="0" fillId="6" borderId="29" xfId="0" applyFill="1" applyBorder="1"/>
    <xf numFmtId="0" fontId="0" fillId="6" borderId="35" xfId="0" applyFill="1" applyBorder="1" applyAlignment="1">
      <alignment horizontal="center" vertical="top" wrapText="1"/>
    </xf>
    <xf numFmtId="0" fontId="0" fillId="6" borderId="11" xfId="0" applyFill="1" applyBorder="1"/>
    <xf numFmtId="0" fontId="0" fillId="6" borderId="36" xfId="0" applyFill="1" applyBorder="1" applyAlignment="1">
      <alignment horizontal="center" vertical="top" wrapText="1"/>
    </xf>
    <xf numFmtId="0" fontId="0" fillId="6" borderId="34" xfId="0" applyFill="1" applyBorder="1"/>
    <xf numFmtId="0" fontId="0" fillId="2" borderId="2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34" xfId="0" applyFill="1" applyBorder="1"/>
    <xf numFmtId="0" fontId="0" fillId="7" borderId="33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center"/>
    </xf>
    <xf numFmtId="0" fontId="0" fillId="6" borderId="9" xfId="0" applyFill="1" applyBorder="1"/>
    <xf numFmtId="0" fontId="7" fillId="6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9" fontId="7" fillId="4" borderId="9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0" fillId="3" borderId="13" xfId="0" applyFill="1" applyBorder="1"/>
    <xf numFmtId="0" fontId="7" fillId="4" borderId="13" xfId="0" applyFont="1" applyFill="1" applyBorder="1" applyAlignment="1">
      <alignment horizontal="left" vertical="center"/>
    </xf>
    <xf numFmtId="0" fontId="0" fillId="5" borderId="13" xfId="0" applyFill="1" applyBorder="1"/>
    <xf numFmtId="0" fontId="0" fillId="6" borderId="13" xfId="0" applyFill="1" applyBorder="1"/>
    <xf numFmtId="0" fontId="0" fillId="6" borderId="15" xfId="0" applyFill="1" applyBorder="1"/>
    <xf numFmtId="0" fontId="0" fillId="6" borderId="16" xfId="0" applyFill="1" applyBorder="1"/>
    <xf numFmtId="0" fontId="4" fillId="0" borderId="6" xfId="0" applyFont="1" applyBorder="1"/>
    <xf numFmtId="0" fontId="0" fillId="5" borderId="0" xfId="0" applyFill="1"/>
    <xf numFmtId="0" fontId="0" fillId="6" borderId="0" xfId="0" applyFill="1"/>
    <xf numFmtId="0" fontId="0" fillId="4" borderId="0" xfId="0" applyFill="1"/>
    <xf numFmtId="0" fontId="0" fillId="3" borderId="0" xfId="0" applyFill="1"/>
    <xf numFmtId="0" fontId="0" fillId="0" borderId="0" xfId="0" applyAlignment="1">
      <alignment horizontal="center" textRotation="90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4" fillId="0" borderId="43" xfId="0" applyFont="1" applyBorder="1"/>
    <xf numFmtId="0" fontId="0" fillId="4" borderId="9" xfId="0" applyFill="1" applyBorder="1"/>
    <xf numFmtId="0" fontId="0" fillId="4" borderId="12" xfId="0" applyFill="1" applyBorder="1"/>
    <xf numFmtId="0" fontId="0" fillId="4" borderId="13" xfId="0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24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35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3" borderId="32" xfId="0" applyFill="1" applyBorder="1" applyAlignment="1">
      <alignment horizontal="center" vertical="top" wrapText="1"/>
    </xf>
    <xf numFmtId="0" fontId="0" fillId="2" borderId="32" xfId="0" applyFill="1" applyBorder="1" applyAlignment="1">
      <alignment horizontal="center" vertical="top" wrapText="1"/>
    </xf>
    <xf numFmtId="0" fontId="0" fillId="2" borderId="55" xfId="0" applyFill="1" applyBorder="1" applyAlignment="1">
      <alignment horizontal="center" vertical="top" wrapText="1"/>
    </xf>
    <xf numFmtId="0" fontId="0" fillId="4" borderId="35" xfId="0" applyFill="1" applyBorder="1" applyAlignment="1">
      <alignment horizontal="left"/>
    </xf>
    <xf numFmtId="0" fontId="0" fillId="4" borderId="33" xfId="0" applyFill="1" applyBorder="1" applyAlignment="1">
      <alignment horizontal="left"/>
    </xf>
    <xf numFmtId="0" fontId="0" fillId="4" borderId="35" xfId="0" applyFill="1" applyBorder="1" applyAlignment="1">
      <alignment vertical="top" wrapText="1"/>
    </xf>
    <xf numFmtId="0" fontId="0" fillId="3" borderId="33" xfId="0" applyFill="1" applyBorder="1" applyAlignment="1">
      <alignment vertical="top" wrapText="1"/>
    </xf>
    <xf numFmtId="0" fontId="0" fillId="4" borderId="33" xfId="0" applyFill="1" applyBorder="1" applyAlignment="1">
      <alignment vertical="top" wrapText="1"/>
    </xf>
    <xf numFmtId="0" fontId="0" fillId="7" borderId="33" xfId="0" applyFill="1" applyBorder="1" applyAlignment="1">
      <alignment vertical="top" wrapText="1"/>
    </xf>
    <xf numFmtId="0" fontId="0" fillId="7" borderId="36" xfId="0" applyFill="1" applyBorder="1" applyAlignment="1">
      <alignment vertical="top" wrapText="1"/>
    </xf>
    <xf numFmtId="0" fontId="0" fillId="7" borderId="35" xfId="0" applyFill="1" applyBorder="1" applyAlignment="1">
      <alignment vertical="top" wrapText="1"/>
    </xf>
    <xf numFmtId="0" fontId="0" fillId="2" borderId="32" xfId="0" applyFill="1" applyBorder="1" applyAlignment="1">
      <alignment vertical="top" wrapText="1"/>
    </xf>
    <xf numFmtId="0" fontId="0" fillId="3" borderId="35" xfId="0" applyFill="1" applyBorder="1" applyAlignment="1">
      <alignment vertical="top" wrapText="1"/>
    </xf>
    <xf numFmtId="0" fontId="0" fillId="3" borderId="36" xfId="0" applyFill="1" applyBorder="1" applyAlignment="1">
      <alignment vertical="top" wrapText="1"/>
    </xf>
    <xf numFmtId="0" fontId="0" fillId="3" borderId="56" xfId="0" applyFill="1" applyBorder="1"/>
    <xf numFmtId="0" fontId="0" fillId="7" borderId="58" xfId="0" applyFill="1" applyBorder="1"/>
    <xf numFmtId="0" fontId="0" fillId="7" borderId="41" xfId="0" applyFill="1" applyBorder="1"/>
    <xf numFmtId="0" fontId="0" fillId="4" borderId="58" xfId="0" applyFill="1" applyBorder="1"/>
    <xf numFmtId="0" fontId="0" fillId="4" borderId="41" xfId="0" applyFill="1" applyBorder="1"/>
    <xf numFmtId="0" fontId="0" fillId="2" borderId="13" xfId="0" applyFill="1" applyBorder="1"/>
    <xf numFmtId="0" fontId="0" fillId="2" borderId="0" xfId="0" applyFill="1"/>
    <xf numFmtId="0" fontId="0" fillId="8" borderId="0" xfId="0" applyFill="1"/>
    <xf numFmtId="0" fontId="0" fillId="3" borderId="9" xfId="0" applyFill="1" applyBorder="1"/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4" borderId="9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/>
    <xf numFmtId="0" fontId="4" fillId="0" borderId="44" xfId="0" applyFont="1" applyBorder="1"/>
    <xf numFmtId="0" fontId="0" fillId="3" borderId="12" xfId="0" applyFill="1" applyBorder="1"/>
    <xf numFmtId="0" fontId="0" fillId="10" borderId="12" xfId="0" applyFill="1" applyBorder="1"/>
    <xf numFmtId="0" fontId="7" fillId="10" borderId="9" xfId="0" applyFont="1" applyFill="1" applyBorder="1" applyAlignment="1" applyProtection="1">
      <alignment horizontal="left" vertical="center"/>
      <protection locked="0"/>
    </xf>
    <xf numFmtId="0" fontId="7" fillId="10" borderId="9" xfId="0" applyFont="1" applyFill="1" applyBorder="1" applyAlignment="1">
      <alignment horizontal="left" vertical="center" wrapText="1"/>
    </xf>
    <xf numFmtId="0" fontId="0" fillId="10" borderId="13" xfId="0" applyFill="1" applyBorder="1"/>
    <xf numFmtId="0" fontId="0" fillId="10" borderId="0" xfId="0" applyFill="1"/>
    <xf numFmtId="0" fontId="0" fillId="2" borderId="9" xfId="0" applyFill="1" applyBorder="1"/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4" borderId="9" xfId="0" applyFont="1" applyFill="1" applyBorder="1" applyAlignment="1">
      <alignment horizontal="left" vertical="center"/>
    </xf>
    <xf numFmtId="0" fontId="0" fillId="5" borderId="9" xfId="0" applyFill="1" applyBorder="1"/>
    <xf numFmtId="0" fontId="0" fillId="5" borderId="12" xfId="0" applyFill="1" applyBorder="1"/>
    <xf numFmtId="0" fontId="0" fillId="6" borderId="12" xfId="0" applyFill="1" applyBorder="1"/>
    <xf numFmtId="0" fontId="0" fillId="10" borderId="9" xfId="0" applyFill="1" applyBorder="1"/>
    <xf numFmtId="0" fontId="0" fillId="2" borderId="12" xfId="0" applyFill="1" applyBorder="1"/>
    <xf numFmtId="0" fontId="0" fillId="7" borderId="0" xfId="0" applyFill="1"/>
    <xf numFmtId="0" fontId="0" fillId="4" borderId="1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30" xfId="0" applyBorder="1" applyAlignment="1">
      <alignment vertical="top" wrapText="1"/>
    </xf>
    <xf numFmtId="0" fontId="0" fillId="7" borderId="34" xfId="0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7" borderId="42" xfId="0" applyFill="1" applyBorder="1"/>
    <xf numFmtId="0" fontId="0" fillId="4" borderId="17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3" borderId="12" xfId="0" applyFont="1" applyFill="1" applyBorder="1"/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>
      <alignment horizontal="left" vertical="center" wrapText="1"/>
    </xf>
    <xf numFmtId="0" fontId="1" fillId="2" borderId="12" xfId="0" applyFont="1" applyFill="1" applyBorder="1"/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/>
    <xf numFmtId="0" fontId="1" fillId="2" borderId="13" xfId="0" applyFont="1" applyFill="1" applyBorder="1"/>
    <xf numFmtId="0" fontId="1" fillId="2" borderId="0" xfId="0" applyFont="1" applyFill="1"/>
    <xf numFmtId="0" fontId="0" fillId="0" borderId="0" xfId="0" applyAlignment="1">
      <alignment horizontal="left" vertical="center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20" fillId="0" borderId="0" xfId="2" applyProtection="1">
      <protection hidden="1"/>
    </xf>
    <xf numFmtId="0" fontId="20" fillId="0" borderId="0" xfId="2" applyProtection="1">
      <protection locked="0" hidden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5" fillId="0" borderId="0" xfId="0" applyFont="1" applyProtection="1">
      <protection hidden="1"/>
    </xf>
    <xf numFmtId="0" fontId="4" fillId="0" borderId="20" xfId="0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43" xfId="0" applyFont="1" applyBorder="1" applyProtection="1">
      <protection hidden="1"/>
    </xf>
    <xf numFmtId="0" fontId="7" fillId="0" borderId="18" xfId="0" applyFont="1" applyBorder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0" borderId="15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13" xfId="0" applyBorder="1" applyProtection="1">
      <protection hidden="1"/>
    </xf>
    <xf numFmtId="0" fontId="1" fillId="4" borderId="21" xfId="0" applyFont="1" applyFill="1" applyBorder="1" applyAlignment="1" applyProtection="1">
      <alignment horizontal="center"/>
      <protection locked="0" hidden="1"/>
    </xf>
    <xf numFmtId="0" fontId="6" fillId="4" borderId="7" xfId="0" applyFont="1" applyFill="1" applyBorder="1" applyAlignment="1" applyProtection="1">
      <alignment horizontal="center"/>
      <protection locked="0" hidden="1"/>
    </xf>
    <xf numFmtId="0" fontId="1" fillId="4" borderId="43" xfId="0" applyFont="1" applyFill="1" applyBorder="1" applyAlignment="1" applyProtection="1">
      <alignment horizontal="center"/>
      <protection locked="0" hidden="1"/>
    </xf>
    <xf numFmtId="0" fontId="1" fillId="4" borderId="16" xfId="0" applyFont="1" applyFill="1" applyBorder="1" applyProtection="1">
      <protection locked="0" hidden="1"/>
    </xf>
    <xf numFmtId="0" fontId="4" fillId="8" borderId="0" xfId="0" applyFont="1" applyFill="1" applyAlignment="1" applyProtection="1">
      <alignment horizontal="left"/>
      <protection hidden="1"/>
    </xf>
    <xf numFmtId="0" fontId="4" fillId="8" borderId="0" xfId="0" applyFont="1" applyFill="1" applyProtection="1">
      <protection hidden="1"/>
    </xf>
    <xf numFmtId="0" fontId="0" fillId="8" borderId="0" xfId="0" applyFill="1" applyProtection="1">
      <protection hidden="1"/>
    </xf>
    <xf numFmtId="0" fontId="9" fillId="0" borderId="0" xfId="0" applyFont="1" applyProtection="1">
      <protection hidden="1"/>
    </xf>
    <xf numFmtId="0" fontId="9" fillId="0" borderId="7" xfId="0" applyFont="1" applyBorder="1" applyProtection="1">
      <protection hidden="1"/>
    </xf>
    <xf numFmtId="0" fontId="0" fillId="0" borderId="0" xfId="0" applyAlignment="1" applyProtection="1">
      <alignment horizontal="center" wrapText="1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9" fillId="4" borderId="7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9" fillId="0" borderId="15" xfId="0" applyFont="1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4" borderId="12" xfId="0" applyFill="1" applyBorder="1" applyProtection="1"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1" fillId="4" borderId="17" xfId="0" applyFont="1" applyFill="1" applyBorder="1" applyProtection="1">
      <protection locked="0" hidden="1"/>
    </xf>
    <xf numFmtId="0" fontId="1" fillId="4" borderId="31" xfId="0" applyFont="1" applyFill="1" applyBorder="1" applyProtection="1">
      <protection locked="0" hidden="1"/>
    </xf>
    <xf numFmtId="0" fontId="1" fillId="4" borderId="12" xfId="0" applyFont="1" applyFill="1" applyBorder="1" applyProtection="1">
      <protection locked="0" hidden="1"/>
    </xf>
    <xf numFmtId="0" fontId="1" fillId="4" borderId="17" xfId="0" applyFont="1" applyFill="1" applyBorder="1" applyAlignment="1" applyProtection="1">
      <alignment horizontal="center"/>
      <protection locked="0" hidden="1"/>
    </xf>
    <xf numFmtId="0" fontId="1" fillId="4" borderId="18" xfId="0" applyFont="1" applyFill="1" applyBorder="1" applyAlignment="1" applyProtection="1">
      <alignment horizontal="center"/>
      <protection locked="0" hidden="1"/>
    </xf>
    <xf numFmtId="0" fontId="1" fillId="4" borderId="19" xfId="0" applyFont="1" applyFill="1" applyBorder="1" applyAlignment="1" applyProtection="1">
      <alignment horizontal="center"/>
      <protection locked="0" hidden="1"/>
    </xf>
    <xf numFmtId="0" fontId="0" fillId="4" borderId="12" xfId="0" applyFill="1" applyBorder="1" applyProtection="1">
      <protection locked="0" hidden="1"/>
    </xf>
    <xf numFmtId="0" fontId="0" fillId="4" borderId="9" xfId="0" applyFill="1" applyBorder="1" applyProtection="1">
      <protection locked="0" hidden="1"/>
    </xf>
    <xf numFmtId="0" fontId="0" fillId="4" borderId="13" xfId="0" applyFill="1" applyBorder="1" applyProtection="1">
      <protection locked="0" hidden="1"/>
    </xf>
    <xf numFmtId="10" fontId="1" fillId="0" borderId="0" xfId="0" applyNumberFormat="1" applyFont="1" applyProtection="1">
      <protection hidden="1"/>
    </xf>
    <xf numFmtId="10" fontId="10" fillId="0" borderId="0" xfId="0" applyNumberFormat="1" applyFont="1" applyProtection="1">
      <protection hidden="1"/>
    </xf>
    <xf numFmtId="10" fontId="7" fillId="0" borderId="0" xfId="0" applyNumberFormat="1" applyFont="1" applyProtection="1">
      <protection hidden="1"/>
    </xf>
    <xf numFmtId="10" fontId="0" fillId="0" borderId="0" xfId="0" applyNumberFormat="1" applyProtection="1">
      <protection hidden="1"/>
    </xf>
    <xf numFmtId="0" fontId="0" fillId="0" borderId="35" xfId="0" applyBorder="1" applyProtection="1">
      <protection hidden="1"/>
    </xf>
    <xf numFmtId="0" fontId="0" fillId="0" borderId="46" xfId="0" applyBorder="1" applyProtection="1">
      <protection hidden="1"/>
    </xf>
    <xf numFmtId="0" fontId="11" fillId="12" borderId="48" xfId="0" applyFont="1" applyFill="1" applyBorder="1" applyProtection="1">
      <protection hidden="1"/>
    </xf>
    <xf numFmtId="0" fontId="9" fillId="0" borderId="55" xfId="0" applyFont="1" applyBorder="1" applyProtection="1">
      <protection hidden="1"/>
    </xf>
    <xf numFmtId="0" fontId="9" fillId="0" borderId="47" xfId="0" applyFont="1" applyBorder="1" applyProtection="1">
      <protection hidden="1"/>
    </xf>
    <xf numFmtId="0" fontId="11" fillId="12" borderId="28" xfId="0" applyFont="1" applyFill="1" applyBorder="1" applyProtection="1">
      <protection hidden="1"/>
    </xf>
    <xf numFmtId="0" fontId="4" fillId="0" borderId="25" xfId="0" applyFont="1" applyBorder="1" applyProtection="1">
      <protection hidden="1"/>
    </xf>
    <xf numFmtId="0" fontId="4" fillId="0" borderId="17" xfId="0" applyFont="1" applyBorder="1" applyProtection="1">
      <protection hidden="1"/>
    </xf>
    <xf numFmtId="0" fontId="4" fillId="0" borderId="18" xfId="0" applyFont="1" applyBorder="1" applyProtection="1">
      <protection hidden="1"/>
    </xf>
    <xf numFmtId="0" fontId="4" fillId="0" borderId="48" xfId="0" applyFont="1" applyBorder="1" applyProtection="1"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13" fillId="12" borderId="58" xfId="0" applyFont="1" applyFill="1" applyBorder="1" applyAlignment="1" applyProtection="1">
      <alignment horizontal="center"/>
      <protection hidden="1"/>
    </xf>
    <xf numFmtId="0" fontId="4" fillId="0" borderId="19" xfId="0" applyFont="1" applyBorder="1" applyProtection="1">
      <protection hidden="1"/>
    </xf>
    <xf numFmtId="0" fontId="4" fillId="8" borderId="10" xfId="0" applyFont="1" applyFill="1" applyBorder="1" applyProtection="1">
      <protection hidden="1"/>
    </xf>
    <xf numFmtId="0" fontId="11" fillId="12" borderId="35" xfId="0" applyFont="1" applyFill="1" applyBorder="1" applyProtection="1">
      <protection hidden="1"/>
    </xf>
    <xf numFmtId="0" fontId="11" fillId="12" borderId="47" xfId="0" applyFont="1" applyFill="1" applyBorder="1" applyProtection="1">
      <protection hidden="1"/>
    </xf>
    <xf numFmtId="0" fontId="11" fillId="12" borderId="12" xfId="0" applyFont="1" applyFill="1" applyBorder="1" applyAlignment="1" applyProtection="1">
      <alignment horizontal="center"/>
      <protection hidden="1"/>
    </xf>
    <xf numFmtId="0" fontId="11" fillId="12" borderId="28" xfId="0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47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28" xfId="0" applyBorder="1" applyAlignment="1" applyProtection="1">
      <alignment horizontal="center"/>
      <protection hidden="1"/>
    </xf>
    <xf numFmtId="0" fontId="11" fillId="12" borderId="41" xfId="0" applyFont="1" applyFill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1" fillId="12" borderId="33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0" fontId="3" fillId="0" borderId="0" xfId="0" applyNumberFormat="1" applyFont="1" applyProtection="1">
      <protection hidden="1"/>
    </xf>
    <xf numFmtId="10" fontId="3" fillId="0" borderId="0" xfId="0" applyNumberFormat="1" applyFont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0" fontId="1" fillId="4" borderId="11" xfId="0" applyFont="1" applyFill="1" applyBorder="1" applyProtection="1">
      <protection locked="0" hidden="1"/>
    </xf>
    <xf numFmtId="0" fontId="1" fillId="4" borderId="33" xfId="0" applyFont="1" applyFill="1" applyBorder="1" applyProtection="1">
      <protection locked="0" hidden="1"/>
    </xf>
    <xf numFmtId="10" fontId="1" fillId="4" borderId="12" xfId="0" applyNumberFormat="1" applyFont="1" applyFill="1" applyBorder="1" applyAlignment="1" applyProtection="1">
      <alignment horizontal="center"/>
      <protection locked="0" hidden="1"/>
    </xf>
    <xf numFmtId="10" fontId="1" fillId="4" borderId="9" xfId="0" applyNumberFormat="1" applyFont="1" applyFill="1" applyBorder="1" applyAlignment="1" applyProtection="1">
      <alignment horizontal="center"/>
      <protection locked="0" hidden="1"/>
    </xf>
    <xf numFmtId="10" fontId="1" fillId="4" borderId="13" xfId="0" applyNumberFormat="1" applyFont="1" applyFill="1" applyBorder="1" applyAlignment="1" applyProtection="1">
      <alignment horizontal="center"/>
      <protection locked="0" hidden="1"/>
    </xf>
    <xf numFmtId="0" fontId="1" fillId="4" borderId="28" xfId="0" applyFont="1" applyFill="1" applyBorder="1" applyAlignment="1" applyProtection="1">
      <alignment horizontal="center"/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hidden="1"/>
    </xf>
    <xf numFmtId="0" fontId="13" fillId="12" borderId="50" xfId="0" applyFont="1" applyFill="1" applyBorder="1" applyProtection="1">
      <protection hidden="1"/>
    </xf>
    <xf numFmtId="0" fontId="13" fillId="12" borderId="23" xfId="0" applyFont="1" applyFill="1" applyBorder="1" applyProtection="1">
      <protection hidden="1"/>
    </xf>
    <xf numFmtId="0" fontId="13" fillId="12" borderId="23" xfId="0" applyFont="1" applyFill="1" applyBorder="1" applyAlignment="1" applyProtection="1">
      <alignment vertical="center"/>
      <protection hidden="1"/>
    </xf>
    <xf numFmtId="0" fontId="13" fillId="12" borderId="51" xfId="0" applyFont="1" applyFill="1" applyBorder="1" applyProtection="1">
      <protection hidden="1"/>
    </xf>
    <xf numFmtId="0" fontId="4" fillId="0" borderId="39" xfId="0" applyFont="1" applyBorder="1" applyProtection="1">
      <protection hidden="1"/>
    </xf>
    <xf numFmtId="0" fontId="4" fillId="0" borderId="53" xfId="0" applyFont="1" applyBorder="1" applyProtection="1">
      <protection hidden="1"/>
    </xf>
    <xf numFmtId="0" fontId="4" fillId="0" borderId="54" xfId="0" applyFont="1" applyBorder="1" applyProtection="1">
      <protection hidden="1"/>
    </xf>
    <xf numFmtId="10" fontId="13" fillId="12" borderId="39" xfId="0" applyNumberFormat="1" applyFont="1" applyFill="1" applyBorder="1" applyProtection="1">
      <protection hidden="1"/>
    </xf>
    <xf numFmtId="10" fontId="13" fillId="12" borderId="53" xfId="0" applyNumberFormat="1" applyFont="1" applyFill="1" applyBorder="1" applyProtection="1">
      <protection hidden="1"/>
    </xf>
    <xf numFmtId="10" fontId="4" fillId="0" borderId="4" xfId="0" applyNumberFormat="1" applyFont="1" applyBorder="1" applyProtection="1">
      <protection hidden="1"/>
    </xf>
    <xf numFmtId="10" fontId="4" fillId="0" borderId="39" xfId="0" applyNumberFormat="1" applyFont="1" applyBorder="1" applyProtection="1">
      <protection hidden="1"/>
    </xf>
    <xf numFmtId="10" fontId="4" fillId="0" borderId="53" xfId="0" applyNumberFormat="1" applyFont="1" applyBorder="1" applyProtection="1">
      <protection hidden="1"/>
    </xf>
    <xf numFmtId="0" fontId="4" fillId="12" borderId="52" xfId="0" applyFont="1" applyFill="1" applyBorder="1" applyProtection="1">
      <protection hidden="1"/>
    </xf>
    <xf numFmtId="0" fontId="4" fillId="12" borderId="22" xfId="0" applyFont="1" applyFill="1" applyBorder="1" applyProtection="1">
      <protection hidden="1"/>
    </xf>
    <xf numFmtId="0" fontId="4" fillId="3" borderId="22" xfId="0" applyFont="1" applyFill="1" applyBorder="1" applyProtection="1">
      <protection hidden="1"/>
    </xf>
    <xf numFmtId="0" fontId="4" fillId="2" borderId="22" xfId="0" applyFont="1" applyFill="1" applyBorder="1" applyProtection="1">
      <protection hidden="1"/>
    </xf>
    <xf numFmtId="0" fontId="4" fillId="4" borderId="22" xfId="0" applyFont="1" applyFill="1" applyBorder="1" applyProtection="1">
      <protection hidden="1"/>
    </xf>
    <xf numFmtId="0" fontId="4" fillId="5" borderId="52" xfId="0" applyFont="1" applyFill="1" applyBorder="1" applyProtection="1">
      <protection hidden="1"/>
    </xf>
    <xf numFmtId="0" fontId="4" fillId="3" borderId="52" xfId="0" applyFont="1" applyFill="1" applyBorder="1" applyProtection="1">
      <protection hidden="1"/>
    </xf>
    <xf numFmtId="0" fontId="4" fillId="15" borderId="22" xfId="0" applyFont="1" applyFill="1" applyBorder="1" applyProtection="1">
      <protection hidden="1"/>
    </xf>
    <xf numFmtId="0" fontId="4" fillId="14" borderId="22" xfId="0" applyFont="1" applyFill="1" applyBorder="1" applyProtection="1">
      <protection hidden="1"/>
    </xf>
    <xf numFmtId="0" fontId="4" fillId="16" borderId="22" xfId="0" applyFont="1" applyFill="1" applyBorder="1" applyProtection="1">
      <protection hidden="1"/>
    </xf>
    <xf numFmtId="0" fontId="4" fillId="5" borderId="22" xfId="0" applyFont="1" applyFill="1" applyBorder="1" applyProtection="1">
      <protection hidden="1"/>
    </xf>
    <xf numFmtId="0" fontId="4" fillId="18" borderId="22" xfId="0" applyFont="1" applyFill="1" applyBorder="1" applyProtection="1">
      <protection hidden="1"/>
    </xf>
    <xf numFmtId="0" fontId="11" fillId="12" borderId="9" xfId="0" applyFont="1" applyFill="1" applyBorder="1" applyProtection="1">
      <protection hidden="1"/>
    </xf>
    <xf numFmtId="0" fontId="11" fillId="12" borderId="9" xfId="0" applyFont="1" applyFill="1" applyBorder="1" applyAlignment="1" applyProtection="1">
      <alignment vertical="center"/>
      <protection hidden="1"/>
    </xf>
    <xf numFmtId="0" fontId="11" fillId="12" borderId="13" xfId="0" applyFont="1" applyFill="1" applyBorder="1" applyProtection="1">
      <protection hidden="1"/>
    </xf>
    <xf numFmtId="10" fontId="11" fillId="12" borderId="31" xfId="0" applyNumberFormat="1" applyFont="1" applyFill="1" applyBorder="1" applyProtection="1">
      <protection hidden="1"/>
    </xf>
    <xf numFmtId="10" fontId="11" fillId="12" borderId="23" xfId="0" applyNumberFormat="1" applyFont="1" applyFill="1" applyBorder="1" applyProtection="1">
      <protection hidden="1"/>
    </xf>
    <xf numFmtId="0" fontId="15" fillId="0" borderId="23" xfId="0" applyFont="1" applyBorder="1" applyProtection="1">
      <protection hidden="1"/>
    </xf>
    <xf numFmtId="2" fontId="15" fillId="0" borderId="50" xfId="0" applyNumberFormat="1" applyFont="1" applyBorder="1" applyAlignment="1" applyProtection="1">
      <alignment horizontal="right"/>
      <protection hidden="1"/>
    </xf>
    <xf numFmtId="2" fontId="15" fillId="0" borderId="23" xfId="0" applyNumberFormat="1" applyFont="1" applyBorder="1" applyAlignment="1" applyProtection="1">
      <alignment horizontal="right"/>
      <protection hidden="1"/>
    </xf>
    <xf numFmtId="0" fontId="15" fillId="0" borderId="9" xfId="0" applyFont="1" applyBorder="1" applyProtection="1">
      <protection hidden="1"/>
    </xf>
    <xf numFmtId="2" fontId="15" fillId="0" borderId="9" xfId="0" applyNumberFormat="1" applyFont="1" applyBorder="1" applyAlignment="1" applyProtection="1">
      <alignment horizontal="right"/>
      <protection hidden="1"/>
    </xf>
    <xf numFmtId="10" fontId="16" fillId="0" borderId="0" xfId="0" applyNumberFormat="1" applyFont="1" applyProtection="1">
      <protection hidden="1"/>
    </xf>
    <xf numFmtId="0" fontId="14" fillId="0" borderId="0" xfId="0" applyFont="1" applyProtection="1">
      <protection hidden="1"/>
    </xf>
    <xf numFmtId="0" fontId="14" fillId="0" borderId="40" xfId="0" applyFont="1" applyBorder="1" applyProtection="1">
      <protection hidden="1"/>
    </xf>
    <xf numFmtId="2" fontId="14" fillId="0" borderId="40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14" fillId="12" borderId="25" xfId="0" applyFont="1" applyFill="1" applyBorder="1" applyAlignment="1" applyProtection="1">
      <alignment horizontal="right"/>
      <protection hidden="1"/>
    </xf>
    <xf numFmtId="0" fontId="14" fillId="12" borderId="26" xfId="0" applyFont="1" applyFill="1" applyBorder="1" applyAlignment="1" applyProtection="1">
      <alignment horizontal="right"/>
      <protection hidden="1"/>
    </xf>
    <xf numFmtId="0" fontId="14" fillId="3" borderId="26" xfId="0" applyFont="1" applyFill="1" applyBorder="1" applyAlignment="1" applyProtection="1">
      <alignment horizontal="right"/>
      <protection hidden="1"/>
    </xf>
    <xf numFmtId="0" fontId="14" fillId="2" borderId="26" xfId="0" applyFont="1" applyFill="1" applyBorder="1" applyAlignment="1" applyProtection="1">
      <alignment horizontal="right"/>
      <protection hidden="1"/>
    </xf>
    <xf numFmtId="0" fontId="14" fillId="4" borderId="26" xfId="0" applyFont="1" applyFill="1" applyBorder="1" applyAlignment="1" applyProtection="1">
      <alignment horizontal="right"/>
      <protection hidden="1"/>
    </xf>
    <xf numFmtId="0" fontId="14" fillId="17" borderId="26" xfId="0" applyFont="1" applyFill="1" applyBorder="1" applyAlignment="1" applyProtection="1">
      <alignment horizontal="right"/>
      <protection hidden="1"/>
    </xf>
    <xf numFmtId="0" fontId="14" fillId="14" borderId="26" xfId="0" applyFont="1" applyFill="1" applyBorder="1" applyAlignment="1" applyProtection="1">
      <alignment horizontal="right"/>
      <protection hidden="1"/>
    </xf>
    <xf numFmtId="0" fontId="14" fillId="16" borderId="26" xfId="0" applyFont="1" applyFill="1" applyBorder="1" applyAlignment="1" applyProtection="1">
      <alignment horizontal="right"/>
      <protection hidden="1"/>
    </xf>
    <xf numFmtId="0" fontId="18" fillId="14" borderId="26" xfId="0" applyFont="1" applyFill="1" applyBorder="1" applyAlignment="1" applyProtection="1">
      <alignment horizontal="right"/>
      <protection hidden="1"/>
    </xf>
    <xf numFmtId="0" fontId="14" fillId="18" borderId="26" xfId="0" applyFont="1" applyFill="1" applyBorder="1" applyAlignment="1" applyProtection="1">
      <alignment horizontal="right"/>
      <protection hidden="1"/>
    </xf>
    <xf numFmtId="0" fontId="4" fillId="12" borderId="4" xfId="0" applyFont="1" applyFill="1" applyBorder="1" applyAlignment="1" applyProtection="1">
      <alignment horizontal="center"/>
      <protection hidden="1"/>
    </xf>
    <xf numFmtId="0" fontId="4" fillId="12" borderId="5" xfId="0" applyFont="1" applyFill="1" applyBorder="1" applyAlignment="1" applyProtection="1">
      <alignment horizontal="right"/>
      <protection hidden="1"/>
    </xf>
    <xf numFmtId="0" fontId="4" fillId="3" borderId="5" xfId="0" applyFont="1" applyFill="1" applyBorder="1" applyAlignment="1" applyProtection="1">
      <alignment horizontal="right"/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4" fillId="4" borderId="5" xfId="0" applyFont="1" applyFill="1" applyBorder="1" applyAlignment="1" applyProtection="1">
      <alignment horizontal="right"/>
      <protection hidden="1"/>
    </xf>
    <xf numFmtId="0" fontId="4" fillId="17" borderId="5" xfId="0" applyFont="1" applyFill="1" applyBorder="1" applyAlignment="1" applyProtection="1">
      <alignment horizontal="right"/>
      <protection hidden="1"/>
    </xf>
    <xf numFmtId="0" fontId="4" fillId="14" borderId="5" xfId="0" applyFont="1" applyFill="1" applyBorder="1" applyAlignment="1" applyProtection="1">
      <alignment horizontal="right"/>
      <protection hidden="1"/>
    </xf>
    <xf numFmtId="0" fontId="4" fillId="16" borderId="5" xfId="0" applyFont="1" applyFill="1" applyBorder="1" applyAlignment="1" applyProtection="1">
      <alignment horizontal="right"/>
      <protection hidden="1"/>
    </xf>
    <xf numFmtId="0" fontId="4" fillId="18" borderId="5" xfId="0" applyFont="1" applyFill="1" applyBorder="1" applyAlignment="1" applyProtection="1">
      <alignment horizontal="right"/>
      <protection hidden="1"/>
    </xf>
    <xf numFmtId="2" fontId="0" fillId="0" borderId="0" xfId="0" applyNumberFormat="1" applyProtection="1">
      <protection hidden="1"/>
    </xf>
    <xf numFmtId="0" fontId="1" fillId="4" borderId="50" xfId="0" applyFont="1" applyFill="1" applyBorder="1" applyAlignment="1" applyProtection="1">
      <alignment horizontal="center" vertical="center"/>
      <protection locked="0" hidden="1"/>
    </xf>
    <xf numFmtId="0" fontId="1" fillId="4" borderId="23" xfId="0" applyFont="1" applyFill="1" applyBorder="1" applyAlignment="1" applyProtection="1">
      <alignment horizontal="center" vertical="center"/>
      <protection locked="0" hidden="1"/>
    </xf>
    <xf numFmtId="0" fontId="1" fillId="4" borderId="51" xfId="0" applyFont="1" applyFill="1" applyBorder="1" applyAlignment="1" applyProtection="1">
      <alignment horizontal="center" vertical="center"/>
      <protection locked="0" hidden="1"/>
    </xf>
    <xf numFmtId="0" fontId="1" fillId="4" borderId="47" xfId="0" applyFont="1" applyFill="1" applyBorder="1" applyAlignment="1" applyProtection="1">
      <alignment horizontal="center" vertical="center"/>
      <protection locked="0" hidden="1"/>
    </xf>
    <xf numFmtId="0" fontId="1" fillId="4" borderId="9" xfId="0" applyFont="1" applyFill="1" applyBorder="1" applyAlignment="1" applyProtection="1">
      <alignment horizontal="center" vertical="center"/>
      <protection locked="0" hidden="1"/>
    </xf>
    <xf numFmtId="0" fontId="1" fillId="4" borderId="28" xfId="0" applyFont="1" applyFill="1" applyBorder="1" applyAlignment="1" applyProtection="1">
      <alignment horizontal="center" vertical="center"/>
      <protection locked="0" hidden="1"/>
    </xf>
    <xf numFmtId="0" fontId="4" fillId="20" borderId="62" xfId="0" applyFont="1" applyFill="1" applyBorder="1" applyAlignment="1" applyProtection="1">
      <alignment textRotation="90"/>
      <protection hidden="1"/>
    </xf>
    <xf numFmtId="0" fontId="4" fillId="8" borderId="40" xfId="0" applyFont="1" applyFill="1" applyBorder="1" applyAlignment="1" applyProtection="1">
      <alignment textRotation="90"/>
      <protection hidden="1"/>
    </xf>
    <xf numFmtId="0" fontId="4" fillId="21" borderId="40" xfId="0" applyFont="1" applyFill="1" applyBorder="1" applyAlignment="1" applyProtection="1">
      <alignment textRotation="90"/>
      <protection hidden="1"/>
    </xf>
    <xf numFmtId="0" fontId="4" fillId="22" borderId="40" xfId="0" applyFont="1" applyFill="1" applyBorder="1" applyAlignment="1" applyProtection="1">
      <alignment textRotation="90"/>
      <protection hidden="1"/>
    </xf>
    <xf numFmtId="0" fontId="4" fillId="20" borderId="7" xfId="0" applyFont="1" applyFill="1" applyBorder="1" applyAlignment="1" applyProtection="1">
      <alignment horizontal="center" vertical="center"/>
      <protection hidden="1"/>
    </xf>
    <xf numFmtId="0" fontId="4" fillId="8" borderId="7" xfId="0" applyFont="1" applyFill="1" applyBorder="1" applyAlignment="1" applyProtection="1">
      <alignment horizontal="center" vertical="center"/>
      <protection hidden="1"/>
    </xf>
    <xf numFmtId="0" fontId="4" fillId="21" borderId="7" xfId="0" applyFont="1" applyFill="1" applyBorder="1" applyAlignment="1" applyProtection="1">
      <alignment horizontal="center" vertical="center"/>
      <protection hidden="1"/>
    </xf>
    <xf numFmtId="0" fontId="4" fillId="22" borderId="60" xfId="0" applyFont="1" applyFill="1" applyBorder="1" applyAlignment="1" applyProtection="1">
      <alignment horizontal="center" vertical="center"/>
      <protection hidden="1"/>
    </xf>
    <xf numFmtId="0" fontId="0" fillId="3" borderId="12" xfId="0" applyFill="1" applyBorder="1" applyProtection="1">
      <protection hidden="1"/>
    </xf>
    <xf numFmtId="0" fontId="7" fillId="3" borderId="9" xfId="0" applyFont="1" applyFill="1" applyBorder="1" applyAlignment="1" applyProtection="1">
      <alignment horizontal="left" vertical="center"/>
      <protection hidden="1"/>
    </xf>
    <xf numFmtId="0" fontId="0" fillId="3" borderId="27" xfId="0" applyFill="1" applyBorder="1" applyProtection="1">
      <protection hidden="1"/>
    </xf>
    <xf numFmtId="0" fontId="0" fillId="3" borderId="9" xfId="0" applyFill="1" applyBorder="1" applyProtection="1">
      <protection hidden="1"/>
    </xf>
    <xf numFmtId="2" fontId="0" fillId="6" borderId="7" xfId="0" applyNumberFormat="1" applyFill="1" applyBorder="1" applyAlignment="1" applyProtection="1">
      <alignment horizontal="center"/>
      <protection hidden="1"/>
    </xf>
    <xf numFmtId="0" fontId="7" fillId="4" borderId="9" xfId="0" applyFont="1" applyFill="1" applyBorder="1" applyAlignment="1" applyProtection="1">
      <alignment horizontal="left" vertical="center"/>
      <protection hidden="1"/>
    </xf>
    <xf numFmtId="0" fontId="0" fillId="6" borderId="12" xfId="0" applyFill="1" applyBorder="1" applyProtection="1">
      <protection hidden="1"/>
    </xf>
    <xf numFmtId="0" fontId="7" fillId="6" borderId="9" xfId="0" applyFont="1" applyFill="1" applyBorder="1" applyAlignment="1" applyProtection="1">
      <alignment horizontal="left" vertical="center"/>
      <protection hidden="1"/>
    </xf>
    <xf numFmtId="2" fontId="0" fillId="0" borderId="23" xfId="0" applyNumberFormat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textRotation="90" wrapText="1"/>
      <protection hidden="1"/>
    </xf>
    <xf numFmtId="0" fontId="0" fillId="0" borderId="0" xfId="0" applyAlignment="1" applyProtection="1">
      <alignment textRotation="90"/>
      <protection hidden="1"/>
    </xf>
    <xf numFmtId="0" fontId="0" fillId="0" borderId="0" xfId="0" applyFill="1"/>
    <xf numFmtId="0" fontId="0" fillId="6" borderId="40" xfId="0" applyFill="1" applyBorder="1"/>
    <xf numFmtId="0" fontId="0" fillId="6" borderId="64" xfId="0" applyFill="1" applyBorder="1"/>
    <xf numFmtId="0" fontId="0" fillId="6" borderId="65" xfId="0" applyFill="1" applyBorder="1"/>
    <xf numFmtId="0" fontId="7" fillId="3" borderId="0" xfId="0" applyFont="1" applyFill="1"/>
    <xf numFmtId="0" fontId="7" fillId="3" borderId="12" xfId="0" applyFont="1" applyFill="1" applyBorder="1"/>
    <xf numFmtId="0" fontId="0" fillId="4" borderId="35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0" borderId="36" xfId="0" applyBorder="1" applyAlignment="1">
      <alignment vertical="top" wrapText="1"/>
    </xf>
    <xf numFmtId="0" fontId="0" fillId="4" borderId="3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7" borderId="3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7" xfId="0" applyBorder="1" applyAlignment="1">
      <alignment vertical="top" wrapText="1"/>
    </xf>
    <xf numFmtId="0" fontId="0" fillId="7" borderId="35" xfId="0" applyFill="1" applyBorder="1" applyAlignment="1">
      <alignment horizontal="center" vertical="center"/>
    </xf>
    <xf numFmtId="0" fontId="0" fillId="12" borderId="3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33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6" borderId="17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4" borderId="36" xfId="0" applyFill="1" applyBorder="1" applyAlignment="1">
      <alignment vertical="top" wrapText="1"/>
    </xf>
    <xf numFmtId="0" fontId="0" fillId="4" borderId="36" xfId="0" applyFill="1" applyBorder="1" applyAlignment="1">
      <alignment horizontal="left"/>
    </xf>
    <xf numFmtId="0" fontId="0" fillId="7" borderId="35" xfId="0" applyFill="1" applyBorder="1" applyAlignment="1">
      <alignment horizontal="left"/>
    </xf>
    <xf numFmtId="0" fontId="0" fillId="7" borderId="35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7" borderId="33" xfId="0" applyFill="1" applyBorder="1" applyAlignment="1">
      <alignment horizontal="left"/>
    </xf>
    <xf numFmtId="0" fontId="0" fillId="7" borderId="36" xfId="0" applyFill="1" applyBorder="1" applyAlignment="1">
      <alignment horizontal="left"/>
    </xf>
    <xf numFmtId="0" fontId="0" fillId="7" borderId="35" xfId="0" applyFill="1" applyBorder="1"/>
    <xf numFmtId="0" fontId="0" fillId="7" borderId="33" xfId="0" applyFill="1" applyBorder="1"/>
    <xf numFmtId="0" fontId="0" fillId="7" borderId="36" xfId="0" applyFill="1" applyBorder="1"/>
    <xf numFmtId="0" fontId="0" fillId="0" borderId="0" xfId="0" applyBorder="1" applyAlignment="1">
      <alignment horizontal="center" wrapText="1"/>
    </xf>
    <xf numFmtId="0" fontId="0" fillId="2" borderId="35" xfId="0" applyFill="1" applyBorder="1" applyAlignment="1">
      <alignment vertical="top" wrapText="1"/>
    </xf>
    <xf numFmtId="0" fontId="0" fillId="2" borderId="35" xfId="0" applyFill="1" applyBorder="1" applyAlignment="1">
      <alignment vertical="center"/>
    </xf>
    <xf numFmtId="0" fontId="0" fillId="5" borderId="17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2" borderId="33" xfId="0" applyFill="1" applyBorder="1" applyAlignment="1">
      <alignment vertical="center"/>
    </xf>
    <xf numFmtId="0" fontId="0" fillId="2" borderId="45" xfId="0" applyFill="1" applyBorder="1" applyAlignment="1">
      <alignment horizontal="center" vertical="top" wrapText="1"/>
    </xf>
    <xf numFmtId="0" fontId="0" fillId="2" borderId="45" xfId="0" applyFill="1" applyBorder="1" applyAlignment="1">
      <alignment vertical="top" wrapText="1"/>
    </xf>
    <xf numFmtId="0" fontId="0" fillId="2" borderId="36" xfId="0" applyFill="1" applyBorder="1" applyAlignment="1">
      <alignment vertical="center"/>
    </xf>
    <xf numFmtId="0" fontId="0" fillId="12" borderId="33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right"/>
      <protection hidden="1"/>
    </xf>
    <xf numFmtId="2" fontId="1" fillId="0" borderId="0" xfId="0" applyNumberFormat="1" applyFont="1" applyProtection="1">
      <protection hidden="1"/>
    </xf>
    <xf numFmtId="0" fontId="4" fillId="4" borderId="0" xfId="0" applyFont="1" applyFill="1" applyAlignment="1" applyProtection="1">
      <alignment horizontal="left" vertical="top" wrapText="1"/>
      <protection hidden="1"/>
    </xf>
    <xf numFmtId="0" fontId="4" fillId="4" borderId="0" xfId="0" applyFont="1" applyFill="1" applyAlignment="1" applyProtection="1">
      <alignment horizontal="center" wrapText="1"/>
      <protection hidden="1"/>
    </xf>
    <xf numFmtId="0" fontId="1" fillId="4" borderId="43" xfId="0" applyFont="1" applyFill="1" applyBorder="1" applyAlignment="1" applyProtection="1">
      <alignment horizontal="center"/>
      <protection locked="0" hidden="1"/>
    </xf>
    <xf numFmtId="0" fontId="1" fillId="4" borderId="44" xfId="0" applyFont="1" applyFill="1" applyBorder="1" applyAlignment="1" applyProtection="1">
      <alignment horizontal="center"/>
      <protection locked="0" hidden="1"/>
    </xf>
    <xf numFmtId="0" fontId="1" fillId="4" borderId="18" xfId="0" applyFont="1" applyFill="1" applyBorder="1" applyAlignment="1" applyProtection="1">
      <alignment horizontal="center"/>
      <protection locked="0" hidden="1"/>
    </xf>
    <xf numFmtId="0" fontId="1" fillId="4" borderId="19" xfId="0" applyFont="1" applyFill="1" applyBorder="1" applyAlignment="1" applyProtection="1">
      <alignment horizontal="center"/>
      <protection locked="0" hidden="1"/>
    </xf>
    <xf numFmtId="0" fontId="1" fillId="4" borderId="9" xfId="0" applyFont="1" applyFill="1" applyBorder="1" applyAlignment="1" applyProtection="1">
      <alignment horizontal="center"/>
      <protection locked="0" hidden="1"/>
    </xf>
    <xf numFmtId="0" fontId="1" fillId="4" borderId="13" xfId="0" applyFont="1" applyFill="1" applyBorder="1" applyAlignment="1" applyProtection="1">
      <alignment horizontal="center"/>
      <protection locked="0" hidden="1"/>
    </xf>
    <xf numFmtId="0" fontId="1" fillId="4" borderId="15" xfId="0" applyFont="1" applyFill="1" applyBorder="1" applyAlignment="1" applyProtection="1">
      <alignment horizontal="center"/>
      <protection locked="0" hidden="1"/>
    </xf>
    <xf numFmtId="0" fontId="1" fillId="4" borderId="16" xfId="0" applyFont="1" applyFill="1" applyBorder="1" applyAlignment="1" applyProtection="1">
      <alignment horizontal="center"/>
      <protection locked="0"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1" fillId="4" borderId="28" xfId="0" applyFont="1" applyFill="1" applyBorder="1" applyAlignment="1" applyProtection="1">
      <alignment horizontal="center"/>
      <protection locked="0" hidden="1"/>
    </xf>
    <xf numFmtId="0" fontId="1" fillId="4" borderId="41" xfId="0" applyFont="1" applyFill="1" applyBorder="1" applyAlignment="1" applyProtection="1">
      <alignment horizontal="center"/>
      <protection locked="0" hidden="1"/>
    </xf>
    <xf numFmtId="0" fontId="1" fillId="4" borderId="29" xfId="0" applyFont="1" applyFill="1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4" borderId="24" xfId="0" applyFill="1" applyBorder="1" applyAlignment="1" applyProtection="1">
      <alignment horizontal="center" vertical="top"/>
      <protection locked="0" hidden="1"/>
    </xf>
    <xf numFmtId="0" fontId="0" fillId="4" borderId="25" xfId="0" applyFill="1" applyBorder="1" applyAlignment="1" applyProtection="1">
      <alignment horizontal="center" vertical="top"/>
      <protection locked="0" hidden="1"/>
    </xf>
    <xf numFmtId="0" fontId="0" fillId="4" borderId="26" xfId="0" applyFill="1" applyBorder="1" applyAlignment="1" applyProtection="1">
      <alignment horizontal="center" vertical="top"/>
      <protection locked="0" hidden="1"/>
    </xf>
    <xf numFmtId="0" fontId="0" fillId="4" borderId="1" xfId="0" applyFill="1" applyBorder="1" applyAlignment="1" applyProtection="1">
      <alignment horizontal="center" vertical="top"/>
      <protection locked="0" hidden="1"/>
    </xf>
    <xf numFmtId="0" fontId="0" fillId="4" borderId="0" xfId="0" applyFill="1" applyAlignment="1" applyProtection="1">
      <alignment horizontal="center" vertical="top"/>
      <protection locked="0" hidden="1"/>
    </xf>
    <xf numFmtId="0" fontId="0" fillId="4" borderId="2" xfId="0" applyFill="1" applyBorder="1" applyAlignment="1" applyProtection="1">
      <alignment horizontal="center" vertical="top"/>
      <protection locked="0" hidden="1"/>
    </xf>
    <xf numFmtId="0" fontId="0" fillId="4" borderId="3" xfId="0" applyFill="1" applyBorder="1" applyAlignment="1" applyProtection="1">
      <alignment horizontal="center" vertical="top"/>
      <protection locked="0" hidden="1"/>
    </xf>
    <xf numFmtId="0" fontId="0" fillId="4" borderId="4" xfId="0" applyFill="1" applyBorder="1" applyAlignment="1" applyProtection="1">
      <alignment horizontal="center" vertical="top"/>
      <protection locked="0" hidden="1"/>
    </xf>
    <xf numFmtId="0" fontId="0" fillId="4" borderId="5" xfId="0" applyFill="1" applyBorder="1" applyAlignment="1" applyProtection="1">
      <alignment horizontal="center" vertical="top"/>
      <protection locked="0" hidden="1"/>
    </xf>
    <xf numFmtId="0" fontId="1" fillId="4" borderId="14" xfId="0" applyFont="1" applyFill="1" applyBorder="1" applyAlignment="1" applyProtection="1">
      <alignment horizontal="center"/>
      <protection locked="0"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locked="0" hidden="1"/>
    </xf>
    <xf numFmtId="0" fontId="1" fillId="4" borderId="37" xfId="0" applyFont="1" applyFill="1" applyBorder="1" applyAlignment="1" applyProtection="1">
      <alignment horizontal="center"/>
      <protection locked="0" hidden="1"/>
    </xf>
    <xf numFmtId="0" fontId="1" fillId="4" borderId="42" xfId="0" applyFont="1" applyFill="1" applyBorder="1" applyAlignment="1" applyProtection="1">
      <alignment horizontal="center"/>
      <protection locked="0" hidden="1"/>
    </xf>
    <xf numFmtId="0" fontId="1" fillId="4" borderId="34" xfId="0" applyFont="1" applyFill="1" applyBorder="1" applyAlignment="1" applyProtection="1">
      <alignment horizontal="center"/>
      <protection locked="0"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13" borderId="6" xfId="0" applyFont="1" applyFill="1" applyBorder="1" applyAlignment="1" applyProtection="1">
      <alignment horizontal="center" vertical="center"/>
      <protection hidden="1"/>
    </xf>
    <xf numFmtId="0" fontId="4" fillId="13" borderId="57" xfId="0" applyFont="1" applyFill="1" applyBorder="1" applyAlignment="1" applyProtection="1">
      <alignment horizontal="center" vertical="center"/>
      <protection hidden="1"/>
    </xf>
    <xf numFmtId="0" fontId="4" fillId="13" borderId="45" xfId="0" applyFont="1" applyFill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wrapText="1"/>
      <protection hidden="1"/>
    </xf>
    <xf numFmtId="0" fontId="4" fillId="0" borderId="16" xfId="0" applyFont="1" applyBorder="1" applyAlignment="1" applyProtection="1">
      <alignment horizontal="center" wrapText="1"/>
      <protection hidden="1"/>
    </xf>
    <xf numFmtId="0" fontId="9" fillId="4" borderId="6" xfId="0" applyFont="1" applyFill="1" applyBorder="1" applyAlignment="1" applyProtection="1">
      <alignment horizontal="center" vertical="center" wrapText="1"/>
      <protection locked="0" hidden="1"/>
    </xf>
    <xf numFmtId="0" fontId="9" fillId="4" borderId="57" xfId="0" applyFont="1" applyFill="1" applyBorder="1" applyAlignment="1" applyProtection="1">
      <alignment horizontal="center" vertical="center" wrapText="1"/>
      <protection locked="0" hidden="1"/>
    </xf>
    <xf numFmtId="0" fontId="9" fillId="4" borderId="45" xfId="0" applyFont="1" applyFill="1" applyBorder="1" applyAlignment="1" applyProtection="1">
      <alignment horizontal="center" vertical="center" wrapText="1"/>
      <protection locked="0" hidden="1"/>
    </xf>
    <xf numFmtId="0" fontId="0" fillId="0" borderId="6" xfId="0" applyBorder="1" applyAlignment="1" applyProtection="1">
      <alignment horizontal="center" wrapText="1"/>
      <protection hidden="1"/>
    </xf>
    <xf numFmtId="0" fontId="0" fillId="0" borderId="45" xfId="0" applyBorder="1" applyAlignment="1" applyProtection="1">
      <alignment horizontal="center" wrapText="1"/>
      <protection hidden="1"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center" wrapText="1"/>
      <protection hidden="1"/>
    </xf>
    <xf numFmtId="0" fontId="9" fillId="0" borderId="15" xfId="0" applyFont="1" applyBorder="1" applyAlignment="1" applyProtection="1">
      <alignment horizontal="center" wrapText="1"/>
      <protection hidden="1"/>
    </xf>
    <xf numFmtId="0" fontId="9" fillId="8" borderId="0" xfId="0" applyFont="1" applyFill="1" applyAlignment="1" applyProtection="1">
      <alignment horizontal="center"/>
      <protection hidden="1"/>
    </xf>
    <xf numFmtId="0" fontId="7" fillId="4" borderId="0" xfId="0" applyFont="1" applyFill="1" applyAlignment="1" applyProtection="1">
      <alignment horizontal="center"/>
      <protection hidden="1"/>
    </xf>
    <xf numFmtId="10" fontId="0" fillId="8" borderId="59" xfId="0" applyNumberForma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4" borderId="27" xfId="0" applyFont="1" applyFill="1" applyBorder="1" applyAlignment="1" applyProtection="1">
      <alignment horizontal="center" vertical="center" wrapText="1"/>
      <protection locked="0" hidden="1"/>
    </xf>
    <xf numFmtId="0" fontId="10" fillId="4" borderId="30" xfId="0" applyFont="1" applyFill="1" applyBorder="1" applyAlignment="1" applyProtection="1">
      <alignment horizontal="center" vertical="center" wrapText="1"/>
      <protection locked="0" hidden="1"/>
    </xf>
    <xf numFmtId="0" fontId="11" fillId="12" borderId="17" xfId="0" applyFont="1" applyFill="1" applyBorder="1" applyAlignment="1" applyProtection="1">
      <alignment horizontal="center" vertical="center" wrapText="1"/>
      <protection hidden="1"/>
    </xf>
    <xf numFmtId="0" fontId="11" fillId="12" borderId="12" xfId="0" applyFont="1" applyFill="1" applyBorder="1" applyAlignment="1" applyProtection="1">
      <alignment horizontal="center" vertical="center" wrapText="1"/>
      <protection hidden="1"/>
    </xf>
    <xf numFmtId="0" fontId="11" fillId="12" borderId="48" xfId="0" applyFont="1" applyFill="1" applyBorder="1" applyAlignment="1" applyProtection="1">
      <alignment horizontal="center" vertical="center" wrapText="1"/>
      <protection hidden="1"/>
    </xf>
    <xf numFmtId="0" fontId="11" fillId="12" borderId="28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4" borderId="0" xfId="0" applyFill="1" applyAlignment="1" applyProtection="1">
      <alignment horizontal="center"/>
      <protection hidden="1"/>
    </xf>
    <xf numFmtId="0" fontId="4" fillId="2" borderId="24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12" borderId="24" xfId="0" applyFont="1" applyFill="1" applyBorder="1" applyAlignment="1" applyProtection="1">
      <alignment horizontal="center"/>
      <protection hidden="1"/>
    </xf>
    <xf numFmtId="0" fontId="4" fillId="12" borderId="3" xfId="0" applyFont="1" applyFill="1" applyBorder="1" applyAlignment="1" applyProtection="1">
      <alignment horizontal="center"/>
      <protection hidden="1"/>
    </xf>
    <xf numFmtId="0" fontId="4" fillId="3" borderId="24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4" fillId="4" borderId="24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0" fontId="4" fillId="18" borderId="24" xfId="0" applyFont="1" applyFill="1" applyBorder="1" applyAlignment="1" applyProtection="1">
      <alignment horizontal="center"/>
      <protection hidden="1"/>
    </xf>
    <xf numFmtId="0" fontId="4" fillId="18" borderId="3" xfId="0" applyFont="1" applyFill="1" applyBorder="1" applyAlignment="1" applyProtection="1">
      <alignment horizontal="center"/>
      <protection hidden="1"/>
    </xf>
    <xf numFmtId="0" fontId="4" fillId="14" borderId="24" xfId="0" applyFont="1" applyFill="1" applyBorder="1" applyAlignment="1" applyProtection="1">
      <alignment horizontal="center"/>
      <protection hidden="1"/>
    </xf>
    <xf numFmtId="0" fontId="4" fillId="14" borderId="3" xfId="0" applyFont="1" applyFill="1" applyBorder="1" applyAlignment="1" applyProtection="1">
      <alignment horizontal="center"/>
      <protection hidden="1"/>
    </xf>
    <xf numFmtId="0" fontId="4" fillId="16" borderId="24" xfId="0" applyFont="1" applyFill="1" applyBorder="1" applyAlignment="1" applyProtection="1">
      <alignment horizontal="center"/>
      <protection hidden="1"/>
    </xf>
    <xf numFmtId="0" fontId="4" fillId="16" borderId="3" xfId="0" applyFont="1" applyFill="1" applyBorder="1" applyAlignment="1" applyProtection="1">
      <alignment horizontal="center"/>
      <protection hidden="1"/>
    </xf>
    <xf numFmtId="0" fontId="4" fillId="11" borderId="0" xfId="0" applyFont="1" applyFill="1" applyAlignment="1" applyProtection="1">
      <alignment horizontal="center" vertical="center" wrapText="1"/>
      <protection hidden="1"/>
    </xf>
    <xf numFmtId="0" fontId="4" fillId="10" borderId="8" xfId="0" applyFont="1" applyFill="1" applyBorder="1" applyAlignment="1" applyProtection="1">
      <alignment horizontal="center"/>
      <protection hidden="1"/>
    </xf>
    <xf numFmtId="0" fontId="4" fillId="10" borderId="49" xfId="0" applyFont="1" applyFill="1" applyBorder="1" applyAlignment="1" applyProtection="1">
      <alignment horizontal="center"/>
      <protection hidden="1"/>
    </xf>
    <xf numFmtId="0" fontId="4" fillId="17" borderId="24" xfId="0" applyFont="1" applyFill="1" applyBorder="1" applyAlignment="1" applyProtection="1">
      <alignment horizontal="center"/>
      <protection hidden="1"/>
    </xf>
    <xf numFmtId="0" fontId="4" fillId="17" borderId="3" xfId="0" applyFont="1" applyFill="1" applyBorder="1" applyAlignment="1" applyProtection="1">
      <alignment horizontal="center"/>
      <protection hidden="1"/>
    </xf>
    <xf numFmtId="0" fontId="5" fillId="2" borderId="20" xfId="0" applyFont="1" applyFill="1" applyBorder="1" applyAlignment="1" applyProtection="1">
      <alignment horizontal="left"/>
      <protection hidden="1"/>
    </xf>
    <xf numFmtId="0" fontId="5" fillId="2" borderId="63" xfId="0" applyFont="1" applyFill="1" applyBorder="1" applyAlignment="1" applyProtection="1">
      <alignment horizontal="left"/>
      <protection hidden="1"/>
    </xf>
    <xf numFmtId="0" fontId="19" fillId="19" borderId="9" xfId="0" applyFont="1" applyFill="1" applyBorder="1" applyAlignment="1" applyProtection="1">
      <alignment horizontal="center" vertical="center" wrapText="1"/>
      <protection hidden="1"/>
    </xf>
    <xf numFmtId="0" fontId="19" fillId="19" borderId="28" xfId="0" applyFont="1" applyFill="1" applyBorder="1" applyAlignment="1" applyProtection="1">
      <alignment horizontal="center" vertical="center" wrapText="1"/>
      <protection hidden="1"/>
    </xf>
    <xf numFmtId="0" fontId="19" fillId="19" borderId="40" xfId="0" applyFont="1" applyFill="1" applyBorder="1" applyAlignment="1" applyProtection="1">
      <alignment horizontal="center" vertical="center" wrapText="1"/>
      <protection hidden="1"/>
    </xf>
    <xf numFmtId="0" fontId="19" fillId="19" borderId="61" xfId="0" applyFont="1" applyFill="1" applyBorder="1" applyAlignment="1" applyProtection="1">
      <alignment horizontal="center" vertical="center" wrapText="1"/>
      <protection hidden="1"/>
    </xf>
    <xf numFmtId="0" fontId="4" fillId="3" borderId="35" xfId="0" applyFont="1" applyFill="1" applyBorder="1" applyAlignment="1" applyProtection="1">
      <alignment horizontal="center" textRotation="90"/>
      <protection hidden="1"/>
    </xf>
    <xf numFmtId="0" fontId="4" fillId="3" borderId="33" xfId="0" applyFont="1" applyFill="1" applyBorder="1" applyAlignment="1" applyProtection="1">
      <alignment horizontal="center" textRotation="90"/>
      <protection hidden="1"/>
    </xf>
    <xf numFmtId="0" fontId="4" fillId="3" borderId="36" xfId="0" applyFont="1" applyFill="1" applyBorder="1" applyAlignment="1" applyProtection="1">
      <alignment horizontal="center" textRotation="90"/>
      <protection hidden="1"/>
    </xf>
    <xf numFmtId="0" fontId="4" fillId="3" borderId="47" xfId="0" applyFont="1" applyFill="1" applyBorder="1" applyAlignment="1" applyProtection="1">
      <alignment horizontal="center" wrapText="1"/>
      <protection hidden="1"/>
    </xf>
    <xf numFmtId="0" fontId="4" fillId="3" borderId="9" xfId="0" applyFont="1" applyFill="1" applyBorder="1" applyAlignment="1" applyProtection="1">
      <alignment horizontal="center" wrapText="1"/>
      <protection hidden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3">
    <cellStyle name="Lien hypertexte" xfId="2" builtinId="8"/>
    <cellStyle name="Normal" xfId="0" builtinId="0"/>
    <cellStyle name="Normal 2" xfId="1" xr:uid="{00000000-0005-0000-0000-000001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9.9978637043366805E-2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9.9978637043366805E-2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9.9978637043366805E-2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9.9978637043366805E-2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4" formatCode="0.00%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4" formatCode="0.00%"/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4" formatCode="0.00%"/>
      <fill>
        <patternFill patternType="solid">
          <fgColor indexed="64"/>
          <bgColor theme="6" tint="0.79998168889431442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D0CECE"/>
        <name val="Calibri"/>
        <scheme val="none"/>
      </font>
      <numFmt numFmtId="164" formatCode="0\.00%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615950</xdr:colOff>
      <xdr:row>8</xdr:row>
      <xdr:rowOff>76200</xdr:rowOff>
    </xdr:from>
    <xdr:to>
      <xdr:col>6</xdr:col>
      <xdr:colOff>43950</xdr:colOff>
      <xdr:row>13</xdr:row>
      <xdr:rowOff>88783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950" y="1549400"/>
          <a:ext cx="4000000" cy="9333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au42" displayName="Tableau42" ref="B3:Q18" totalsRowShown="0" headerRowDxfId="18" dataDxfId="17" tableBorderDxfId="16">
  <autoFilter ref="B3:Q18" xr:uid="{00000000-0009-0000-0100-000001000000}"/>
  <sortState ref="B4:Q18">
    <sortCondition ref="B3:B18"/>
  </sortState>
  <tableColumns count="16">
    <tableColumn id="1" xr3:uid="{00000000-0010-0000-0100-000001000000}" name="Question" dataDxfId="15"/>
    <tableColumn id="2" xr3:uid="{00000000-0010-0000-0100-000002000000}" name="Colonne1" dataDxfId="14">
      <calculatedColumnFormula>#REF!</calculatedColumnFormula>
    </tableColumn>
    <tableColumn id="3" xr3:uid="{00000000-0010-0000-0100-000003000000}" name="Action" dataDxfId="13">
      <calculatedColumnFormula>'3. Scénario E31b'!J7</calculatedColumnFormula>
    </tableColumn>
    <tableColumn id="4" xr3:uid="{00000000-0010-0000-0100-000004000000}" name="Désignation de l'action" dataDxfId="12">
      <calculatedColumnFormula>'3. Scénario E31b'!K7</calculatedColumnFormula>
    </tableColumn>
    <tableColumn id="5" xr3:uid="{00000000-0010-0000-0100-000005000000}" name="Critères / attendus" dataDxfId="11">
      <calculatedColumnFormula>'3. Scénario E31b'!L7</calculatedColumnFormula>
    </tableColumn>
    <tableColumn id="6" xr3:uid="{00000000-0010-0000-0100-000006000000}" name="1" dataDxfId="10"/>
    <tableColumn id="7" xr3:uid="{00000000-0010-0000-0100-000007000000}" name="2" dataDxfId="9"/>
    <tableColumn id="8" xr3:uid="{00000000-0010-0000-0100-000008000000}" name="3" dataDxfId="8"/>
    <tableColumn id="9" xr3:uid="{00000000-0010-0000-0100-000009000000}" name="4" dataDxfId="7"/>
    <tableColumn id="10" xr3:uid="{00000000-0010-0000-0100-00000A000000}" name="C7" dataDxfId="6">
      <calculatedColumnFormula>'3. Scénario E31b'!N7</calculatedColumnFormula>
    </tableColumn>
    <tableColumn id="11" xr3:uid="{00000000-0010-0000-0100-00000B000000}" name="C8" dataDxfId="5">
      <calculatedColumnFormula>'3. Scénario E31b'!O7</calculatedColumnFormula>
    </tableColumn>
    <tableColumn id="12" xr3:uid="{00000000-0010-0000-0100-00000C000000}" name="C12" dataDxfId="4">
      <calculatedColumnFormula>'3. Scénario E31b'!P7</calculatedColumnFormula>
    </tableColumn>
    <tableColumn id="14" xr3:uid="{00000000-0010-0000-0100-00000E000000}" name="Niveau " dataDxfId="3">
      <calculatedColumnFormula>IF(G4&lt;&gt;"",1,0)+IF(H4&lt;&gt;"",2,0)+IF(I4&lt;&gt;"",3,0)+IF(J4&lt;&gt;"",4,0)</calculatedColumnFormula>
    </tableColumn>
    <tableColumn id="15" xr3:uid="{00000000-0010-0000-0100-00000F000000}" name="C72" dataDxfId="2">
      <calculatedColumnFormula>K4*N4</calculatedColumnFormula>
    </tableColumn>
    <tableColumn id="16" xr3:uid="{00000000-0010-0000-0100-000010000000}" name="C82" dataDxfId="1">
      <calculatedColumnFormula>L4*N4</calculatedColumnFormula>
    </tableColumn>
    <tableColumn id="17" xr3:uid="{00000000-0010-0000-0100-000011000000}" name="C122" dataDxfId="0">
      <calculatedColumnFormula>M4*N4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duscol.education.fr/sti/textes/grilles-pour-le-baccalaureat-mfe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9"/>
  <sheetViews>
    <sheetView workbookViewId="0">
      <selection activeCell="N23" sqref="N23"/>
    </sheetView>
  </sheetViews>
  <sheetFormatPr baseColWidth="10" defaultColWidth="11.54296875" defaultRowHeight="14.5" x14ac:dyDescent="0.35"/>
  <cols>
    <col min="1" max="16384" width="11.54296875" style="141"/>
  </cols>
  <sheetData>
    <row r="2" spans="1:6" x14ac:dyDescent="0.35">
      <c r="B2" s="140" t="s">
        <v>628</v>
      </c>
    </row>
    <row r="3" spans="1:6" x14ac:dyDescent="0.35">
      <c r="B3" s="140" t="s">
        <v>575</v>
      </c>
    </row>
    <row r="5" spans="1:6" x14ac:dyDescent="0.35">
      <c r="A5" s="140" t="s">
        <v>299</v>
      </c>
      <c r="B5" s="140" t="s">
        <v>300</v>
      </c>
    </row>
    <row r="6" spans="1:6" x14ac:dyDescent="0.35">
      <c r="A6" s="141" t="s">
        <v>310</v>
      </c>
      <c r="B6" s="141" t="s">
        <v>301</v>
      </c>
    </row>
    <row r="7" spans="1:6" x14ac:dyDescent="0.35">
      <c r="A7" s="141" t="s">
        <v>311</v>
      </c>
      <c r="B7" s="146" t="s">
        <v>302</v>
      </c>
      <c r="C7" s="147"/>
      <c r="D7" s="147"/>
      <c r="E7" s="147"/>
      <c r="F7" s="147"/>
    </row>
    <row r="8" spans="1:6" x14ac:dyDescent="0.35">
      <c r="B8" s="141" t="s">
        <v>337</v>
      </c>
    </row>
    <row r="15" spans="1:6" x14ac:dyDescent="0.35">
      <c r="A15" s="141" t="s">
        <v>312</v>
      </c>
      <c r="B15" s="141" t="s">
        <v>313</v>
      </c>
    </row>
    <row r="17" spans="1:14" x14ac:dyDescent="0.35">
      <c r="A17" s="140" t="s">
        <v>303</v>
      </c>
      <c r="B17" s="140" t="s">
        <v>304</v>
      </c>
    </row>
    <row r="18" spans="1:14" ht="14.75" customHeight="1" x14ac:dyDescent="0.35">
      <c r="A18" s="141" t="s">
        <v>307</v>
      </c>
      <c r="B18" s="141" t="s">
        <v>305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14.75" customHeight="1" x14ac:dyDescent="0.35">
      <c r="A19" s="141" t="s">
        <v>308</v>
      </c>
      <c r="B19" s="386" t="s">
        <v>576</v>
      </c>
      <c r="C19" s="386"/>
      <c r="D19" s="386"/>
      <c r="E19" s="386"/>
      <c r="F19" s="386"/>
      <c r="G19" s="386"/>
      <c r="H19" s="386"/>
      <c r="I19" s="386"/>
      <c r="J19" s="386"/>
      <c r="K19" s="386"/>
      <c r="L19" s="148"/>
      <c r="M19" s="148"/>
      <c r="N19" s="148"/>
    </row>
    <row r="20" spans="1:14" x14ac:dyDescent="0.35"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148"/>
      <c r="M20" s="148"/>
      <c r="N20" s="148"/>
    </row>
    <row r="21" spans="1:14" x14ac:dyDescent="0.35">
      <c r="A21" s="141" t="s">
        <v>309</v>
      </c>
      <c r="B21" s="141" t="s">
        <v>936</v>
      </c>
    </row>
    <row r="22" spans="1:14" ht="14.75" customHeight="1" x14ac:dyDescent="0.35">
      <c r="B22" s="387" t="s">
        <v>937</v>
      </c>
      <c r="C22" s="387"/>
      <c r="D22" s="387"/>
      <c r="E22" s="387"/>
      <c r="F22" s="387"/>
      <c r="G22" s="387"/>
      <c r="H22" s="387"/>
      <c r="I22" s="387"/>
      <c r="J22" s="387"/>
      <c r="K22" s="387"/>
    </row>
    <row r="23" spans="1:14" x14ac:dyDescent="0.35">
      <c r="A23" s="141" t="s">
        <v>317</v>
      </c>
      <c r="B23" s="141" t="s">
        <v>306</v>
      </c>
    </row>
    <row r="26" spans="1:14" x14ac:dyDescent="0.35">
      <c r="A26" s="140" t="s">
        <v>318</v>
      </c>
      <c r="B26" s="140" t="s">
        <v>314</v>
      </c>
    </row>
    <row r="27" spans="1:14" x14ac:dyDescent="0.35">
      <c r="A27" s="141" t="s">
        <v>321</v>
      </c>
      <c r="B27" s="141" t="s">
        <v>315</v>
      </c>
    </row>
    <row r="28" spans="1:14" x14ac:dyDescent="0.35">
      <c r="A28" s="141" t="s">
        <v>322</v>
      </c>
      <c r="B28" s="141" t="s">
        <v>316</v>
      </c>
    </row>
    <row r="29" spans="1:14" x14ac:dyDescent="0.35">
      <c r="B29" s="387" t="s">
        <v>935</v>
      </c>
      <c r="C29" s="387"/>
      <c r="D29" s="387"/>
      <c r="E29" s="387"/>
      <c r="F29" s="387"/>
      <c r="G29" s="387"/>
      <c r="H29" s="387"/>
      <c r="I29" s="387"/>
      <c r="J29" s="387"/>
      <c r="K29" s="387"/>
    </row>
    <row r="30" spans="1:14" x14ac:dyDescent="0.35">
      <c r="B30" s="387"/>
      <c r="C30" s="387"/>
      <c r="D30" s="387"/>
      <c r="E30" s="387"/>
      <c r="F30" s="387"/>
      <c r="G30" s="387"/>
      <c r="H30" s="387"/>
      <c r="I30" s="387"/>
      <c r="J30" s="387"/>
      <c r="K30" s="387"/>
    </row>
    <row r="31" spans="1:14" x14ac:dyDescent="0.35">
      <c r="A31" s="141" t="s">
        <v>323</v>
      </c>
      <c r="B31" s="141" t="s">
        <v>319</v>
      </c>
    </row>
    <row r="32" spans="1:14" x14ac:dyDescent="0.35">
      <c r="B32" s="387" t="s">
        <v>320</v>
      </c>
      <c r="C32" s="387"/>
      <c r="D32" s="387"/>
      <c r="E32" s="387"/>
      <c r="F32" s="387"/>
      <c r="G32" s="387"/>
      <c r="H32" s="387"/>
      <c r="I32" s="387"/>
      <c r="J32" s="387"/>
      <c r="K32" s="387"/>
    </row>
    <row r="33" spans="1:11" x14ac:dyDescent="0.35">
      <c r="B33" s="387" t="s">
        <v>325</v>
      </c>
      <c r="C33" s="387"/>
      <c r="D33" s="387"/>
      <c r="E33" s="387"/>
      <c r="F33" s="387"/>
      <c r="G33" s="387"/>
      <c r="H33" s="387"/>
      <c r="I33" s="387"/>
      <c r="J33" s="387"/>
      <c r="K33" s="387"/>
    </row>
    <row r="34" spans="1:11" x14ac:dyDescent="0.35">
      <c r="A34" s="141" t="s">
        <v>324</v>
      </c>
      <c r="B34" s="141" t="s">
        <v>338</v>
      </c>
    </row>
    <row r="35" spans="1:11" x14ac:dyDescent="0.35">
      <c r="B35" s="387" t="s">
        <v>326</v>
      </c>
      <c r="C35" s="387"/>
      <c r="D35" s="387"/>
      <c r="E35" s="387"/>
      <c r="F35" s="387"/>
      <c r="G35" s="387"/>
      <c r="H35" s="387"/>
      <c r="I35" s="387"/>
      <c r="J35" s="387"/>
      <c r="K35" s="387"/>
    </row>
    <row r="36" spans="1:11" x14ac:dyDescent="0.35">
      <c r="B36" s="387" t="s">
        <v>327</v>
      </c>
      <c r="C36" s="387"/>
      <c r="D36" s="387"/>
      <c r="E36" s="387"/>
      <c r="F36" s="387"/>
      <c r="G36" s="387"/>
      <c r="H36" s="387"/>
      <c r="I36" s="387"/>
      <c r="J36" s="387"/>
      <c r="K36" s="387"/>
    </row>
    <row r="38" spans="1:11" x14ac:dyDescent="0.35">
      <c r="A38" s="140" t="s">
        <v>615</v>
      </c>
      <c r="B38" s="140" t="s">
        <v>328</v>
      </c>
    </row>
    <row r="39" spans="1:11" x14ac:dyDescent="0.35">
      <c r="A39" s="141" t="s">
        <v>616</v>
      </c>
      <c r="B39" s="141" t="s">
        <v>329</v>
      </c>
    </row>
    <row r="40" spans="1:11" x14ac:dyDescent="0.35">
      <c r="B40" s="141" t="s">
        <v>339</v>
      </c>
    </row>
    <row r="41" spans="1:11" x14ac:dyDescent="0.35">
      <c r="B41" s="387" t="s">
        <v>330</v>
      </c>
      <c r="C41" s="387"/>
      <c r="D41" s="387"/>
      <c r="E41" s="387"/>
      <c r="F41" s="387"/>
      <c r="G41" s="387"/>
      <c r="H41" s="387"/>
      <c r="I41" s="387"/>
      <c r="J41" s="387"/>
      <c r="K41" s="387"/>
    </row>
    <row r="43" spans="1:11" x14ac:dyDescent="0.35">
      <c r="A43" s="140" t="s">
        <v>617</v>
      </c>
      <c r="B43" s="140" t="s">
        <v>627</v>
      </c>
    </row>
    <row r="44" spans="1:11" x14ac:dyDescent="0.35">
      <c r="A44" s="141" t="s">
        <v>618</v>
      </c>
      <c r="B44" s="141" t="s">
        <v>619</v>
      </c>
    </row>
    <row r="45" spans="1:11" x14ac:dyDescent="0.35">
      <c r="A45" s="141" t="s">
        <v>620</v>
      </c>
      <c r="B45" s="141" t="s">
        <v>621</v>
      </c>
    </row>
    <row r="46" spans="1:11" x14ac:dyDescent="0.35">
      <c r="A46" s="141" t="s">
        <v>622</v>
      </c>
      <c r="B46" s="141" t="s">
        <v>630</v>
      </c>
      <c r="F46" s="142"/>
      <c r="G46" s="143" t="s">
        <v>629</v>
      </c>
    </row>
    <row r="47" spans="1:11" x14ac:dyDescent="0.35">
      <c r="A47" s="141" t="s">
        <v>623</v>
      </c>
      <c r="B47" s="141" t="s">
        <v>626</v>
      </c>
    </row>
    <row r="48" spans="1:11" x14ac:dyDescent="0.35">
      <c r="B48" s="387" t="s">
        <v>624</v>
      </c>
      <c r="C48" s="387"/>
      <c r="D48" s="387"/>
      <c r="E48" s="387"/>
      <c r="F48" s="387"/>
      <c r="G48" s="387"/>
      <c r="H48" s="387"/>
      <c r="I48" s="387"/>
      <c r="J48" s="387"/>
      <c r="K48" s="387"/>
    </row>
    <row r="49" spans="2:11" x14ac:dyDescent="0.35">
      <c r="B49" s="387" t="s">
        <v>625</v>
      </c>
      <c r="C49" s="387"/>
      <c r="D49" s="387"/>
      <c r="E49" s="387"/>
      <c r="F49" s="387"/>
      <c r="G49" s="387"/>
      <c r="H49" s="387"/>
      <c r="I49" s="387"/>
      <c r="J49" s="387"/>
      <c r="K49" s="387"/>
    </row>
  </sheetData>
  <sheetProtection sheet="1" objects="1" scenarios="1"/>
  <mergeCells count="10">
    <mergeCell ref="B48:K48"/>
    <mergeCell ref="B49:K49"/>
    <mergeCell ref="B35:K35"/>
    <mergeCell ref="B36:K36"/>
    <mergeCell ref="B41:K41"/>
    <mergeCell ref="B19:K20"/>
    <mergeCell ref="B29:K30"/>
    <mergeCell ref="B22:K22"/>
    <mergeCell ref="B32:K32"/>
    <mergeCell ref="B33:K33"/>
  </mergeCells>
  <hyperlinks>
    <hyperlink ref="G46" r:id="rId1" xr:uid="{0C085788-5152-45BF-8848-254DB0D96E7B}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H68"/>
  <sheetViews>
    <sheetView topLeftCell="A3" workbookViewId="0">
      <selection sqref="A1:AH1048576"/>
    </sheetView>
  </sheetViews>
  <sheetFormatPr baseColWidth="10" defaultRowHeight="14.5" x14ac:dyDescent="0.35"/>
  <cols>
    <col min="1" max="2" width="10.90625" style="141"/>
    <col min="3" max="3" width="44.6328125" style="141" customWidth="1"/>
    <col min="4" max="4" width="11.54296875" style="141"/>
    <col min="5" max="5" width="5.6328125" style="141" customWidth="1"/>
    <col min="6" max="6" width="11.54296875" style="141"/>
    <col min="7" max="7" width="57.6328125" style="141" customWidth="1"/>
    <col min="8" max="8" width="6.453125" style="141" customWidth="1"/>
    <col min="9" max="9" width="6.54296875" style="141" customWidth="1"/>
    <col min="10" max="10" width="7" style="141" customWidth="1"/>
    <col min="11" max="11" width="5.6328125" style="141" customWidth="1"/>
    <col min="12" max="12" width="27" style="141" customWidth="1"/>
    <col min="13" max="13" width="7.36328125" style="141" customWidth="1"/>
    <col min="14" max="14" width="69.6328125" style="141" customWidth="1"/>
    <col min="15" max="18" width="11.54296875" style="141"/>
    <col min="19" max="19" width="3.54296875" style="141" customWidth="1"/>
    <col min="20" max="20" width="4" style="141" customWidth="1"/>
    <col min="21" max="22" width="3.6328125" style="141" customWidth="1"/>
    <col min="23" max="23" width="3.54296875" style="141" customWidth="1"/>
    <col min="24" max="25" width="4.36328125" style="141" customWidth="1"/>
    <col min="26" max="26" width="3.54296875" style="141" customWidth="1"/>
    <col min="27" max="34" width="10.90625" style="141"/>
  </cols>
  <sheetData>
    <row r="2" spans="2:25" ht="218.15" customHeight="1" x14ac:dyDescent="0.35">
      <c r="H2" s="317" t="s">
        <v>0</v>
      </c>
      <c r="I2" s="317" t="s">
        <v>1</v>
      </c>
      <c r="J2" s="317" t="s">
        <v>634</v>
      </c>
      <c r="R2" s="318" t="s">
        <v>199</v>
      </c>
      <c r="S2" s="318" t="s">
        <v>200</v>
      </c>
      <c r="T2" s="318" t="s">
        <v>201</v>
      </c>
      <c r="U2" s="318" t="s">
        <v>204</v>
      </c>
      <c r="V2" s="318" t="s">
        <v>205</v>
      </c>
      <c r="W2" s="318" t="s">
        <v>202</v>
      </c>
      <c r="X2" s="318" t="s">
        <v>203</v>
      </c>
      <c r="Y2" s="318" t="s">
        <v>430</v>
      </c>
    </row>
    <row r="3" spans="2:25" x14ac:dyDescent="0.35">
      <c r="D3" s="141" t="s">
        <v>41</v>
      </c>
      <c r="E3" s="141" t="s">
        <v>41</v>
      </c>
      <c r="F3" s="141" t="str">
        <f>D3</f>
        <v>?</v>
      </c>
      <c r="G3" s="141" t="str">
        <f>E3</f>
        <v>?</v>
      </c>
    </row>
    <row r="4" spans="2:25" x14ac:dyDescent="0.35">
      <c r="B4" s="141" t="s">
        <v>12</v>
      </c>
      <c r="C4" s="141" t="s">
        <v>214</v>
      </c>
      <c r="D4" s="141" t="s">
        <v>19</v>
      </c>
      <c r="E4" s="141" t="s">
        <v>12</v>
      </c>
      <c r="F4" s="141" t="str">
        <f t="shared" ref="F4:F31" si="0">D4</f>
        <v>S11</v>
      </c>
      <c r="G4" s="141" t="s">
        <v>212</v>
      </c>
      <c r="H4" s="141" t="s">
        <v>25</v>
      </c>
      <c r="I4" s="141" t="s">
        <v>25</v>
      </c>
      <c r="J4" s="141" t="s">
        <v>25</v>
      </c>
      <c r="L4" s="141" t="s">
        <v>2</v>
      </c>
      <c r="M4" s="141" t="s">
        <v>635</v>
      </c>
      <c r="N4" s="141" t="s">
        <v>199</v>
      </c>
      <c r="R4" s="141" t="s">
        <v>25</v>
      </c>
      <c r="S4" s="141" t="s">
        <v>25</v>
      </c>
      <c r="T4" s="141" t="s">
        <v>25</v>
      </c>
      <c r="W4" s="141" t="s">
        <v>25</v>
      </c>
      <c r="X4" s="141" t="s">
        <v>25</v>
      </c>
    </row>
    <row r="5" spans="2:25" x14ac:dyDescent="0.35">
      <c r="D5" s="141" t="s">
        <v>20</v>
      </c>
      <c r="E5" s="141" t="s">
        <v>12</v>
      </c>
      <c r="F5" s="141" t="str">
        <f t="shared" si="0"/>
        <v>S12</v>
      </c>
      <c r="G5" s="141" t="s">
        <v>213</v>
      </c>
      <c r="H5" s="141" t="s">
        <v>25</v>
      </c>
      <c r="I5" s="141" t="s">
        <v>25</v>
      </c>
      <c r="J5" s="141" t="s">
        <v>25</v>
      </c>
      <c r="L5" s="141" t="s">
        <v>2</v>
      </c>
      <c r="M5" s="141" t="s">
        <v>635</v>
      </c>
      <c r="N5" s="141" t="s">
        <v>200</v>
      </c>
    </row>
    <row r="6" spans="2:25" x14ac:dyDescent="0.35">
      <c r="D6" s="141" t="s">
        <v>21</v>
      </c>
      <c r="E6" s="141" t="s">
        <v>12</v>
      </c>
      <c r="F6" s="141" t="str">
        <f t="shared" si="0"/>
        <v>S13</v>
      </c>
      <c r="G6" s="141" t="s">
        <v>215</v>
      </c>
      <c r="H6" s="141" t="s">
        <v>25</v>
      </c>
      <c r="I6" s="141" t="s">
        <v>25</v>
      </c>
      <c r="J6" s="141" t="s">
        <v>25</v>
      </c>
      <c r="L6" s="141" t="s">
        <v>2</v>
      </c>
      <c r="M6" s="141" t="s">
        <v>635</v>
      </c>
      <c r="N6" s="141" t="s">
        <v>201</v>
      </c>
    </row>
    <row r="7" spans="2:25" x14ac:dyDescent="0.35">
      <c r="D7" s="141" t="s">
        <v>22</v>
      </c>
      <c r="E7" s="141" t="s">
        <v>12</v>
      </c>
      <c r="F7" s="141" t="str">
        <f t="shared" si="0"/>
        <v>S14</v>
      </c>
      <c r="G7" s="141" t="s">
        <v>216</v>
      </c>
      <c r="H7" s="141" t="s">
        <v>25</v>
      </c>
      <c r="I7" s="141" t="s">
        <v>25</v>
      </c>
      <c r="J7" s="141" t="s">
        <v>25</v>
      </c>
      <c r="L7" s="141" t="s">
        <v>2</v>
      </c>
      <c r="M7" s="141" t="s">
        <v>635</v>
      </c>
      <c r="N7" s="141" t="s">
        <v>202</v>
      </c>
    </row>
    <row r="8" spans="2:25" x14ac:dyDescent="0.35">
      <c r="D8" s="141" t="s">
        <v>23</v>
      </c>
      <c r="E8" s="141" t="s">
        <v>12</v>
      </c>
      <c r="F8" s="141" t="str">
        <f t="shared" si="0"/>
        <v>S15</v>
      </c>
      <c r="G8" s="141" t="s">
        <v>217</v>
      </c>
      <c r="H8" s="141" t="s">
        <v>25</v>
      </c>
      <c r="I8" s="141" t="s">
        <v>25</v>
      </c>
      <c r="J8" s="141" t="s">
        <v>25</v>
      </c>
      <c r="L8" s="141" t="s">
        <v>2</v>
      </c>
      <c r="M8" s="141" t="s">
        <v>635</v>
      </c>
      <c r="N8" s="141" t="s">
        <v>203</v>
      </c>
    </row>
    <row r="9" spans="2:25" x14ac:dyDescent="0.35">
      <c r="B9" s="141" t="s">
        <v>13</v>
      </c>
      <c r="C9" s="141" t="s">
        <v>218</v>
      </c>
      <c r="D9" s="141" t="s">
        <v>181</v>
      </c>
      <c r="E9" s="141" t="s">
        <v>13</v>
      </c>
      <c r="F9" s="141" t="str">
        <f t="shared" si="0"/>
        <v>S21</v>
      </c>
      <c r="G9" s="141" t="s">
        <v>219</v>
      </c>
      <c r="H9" s="141" t="s">
        <v>25</v>
      </c>
      <c r="I9" s="141" t="s">
        <v>25</v>
      </c>
      <c r="J9" s="141" t="s">
        <v>25</v>
      </c>
    </row>
    <row r="10" spans="2:25" x14ac:dyDescent="0.35">
      <c r="D10" s="141" t="s">
        <v>178</v>
      </c>
      <c r="E10" s="141" t="s">
        <v>13</v>
      </c>
      <c r="F10" s="141" t="str">
        <f t="shared" si="0"/>
        <v>S22</v>
      </c>
      <c r="G10" s="141" t="s">
        <v>220</v>
      </c>
      <c r="H10" s="141" t="s">
        <v>25</v>
      </c>
      <c r="I10" s="141" t="s">
        <v>25</v>
      </c>
      <c r="J10" s="141" t="s">
        <v>25</v>
      </c>
      <c r="L10" s="141" t="s">
        <v>3</v>
      </c>
      <c r="M10" s="141" t="s">
        <v>207</v>
      </c>
      <c r="N10" s="141" t="s">
        <v>199</v>
      </c>
      <c r="R10" s="141" t="s">
        <v>25</v>
      </c>
      <c r="T10" s="141" t="s">
        <v>25</v>
      </c>
      <c r="U10" s="141" t="s">
        <v>25</v>
      </c>
      <c r="W10" s="141" t="s">
        <v>25</v>
      </c>
    </row>
    <row r="11" spans="2:25" x14ac:dyDescent="0.35">
      <c r="D11" s="141" t="s">
        <v>182</v>
      </c>
      <c r="E11" s="141" t="s">
        <v>13</v>
      </c>
      <c r="F11" s="141" t="str">
        <f t="shared" si="0"/>
        <v>S23</v>
      </c>
      <c r="G11" s="141" t="s">
        <v>221</v>
      </c>
      <c r="H11" s="141" t="s">
        <v>25</v>
      </c>
      <c r="I11" s="141" t="s">
        <v>25</v>
      </c>
      <c r="J11" s="141" t="s">
        <v>25</v>
      </c>
      <c r="L11" s="141" t="s">
        <v>3</v>
      </c>
      <c r="M11" s="141" t="s">
        <v>207</v>
      </c>
      <c r="N11" s="141" t="s">
        <v>201</v>
      </c>
    </row>
    <row r="12" spans="2:25" x14ac:dyDescent="0.35">
      <c r="D12" s="141" t="s">
        <v>183</v>
      </c>
      <c r="E12" s="141" t="s">
        <v>13</v>
      </c>
      <c r="F12" s="141" t="str">
        <f t="shared" si="0"/>
        <v>S24</v>
      </c>
      <c r="G12" s="141" t="s">
        <v>636</v>
      </c>
      <c r="H12" s="141" t="s">
        <v>25</v>
      </c>
      <c r="I12" s="141" t="s">
        <v>25</v>
      </c>
      <c r="J12" s="141" t="s">
        <v>25</v>
      </c>
      <c r="L12" s="141" t="s">
        <v>3</v>
      </c>
      <c r="M12" s="141" t="s">
        <v>207</v>
      </c>
      <c r="N12" s="141" t="s">
        <v>238</v>
      </c>
    </row>
    <row r="13" spans="2:25" x14ac:dyDescent="0.35">
      <c r="B13" s="141" t="s">
        <v>14</v>
      </c>
      <c r="C13" s="141" t="s">
        <v>637</v>
      </c>
      <c r="D13" s="141" t="s">
        <v>184</v>
      </c>
      <c r="E13" s="141" t="s">
        <v>14</v>
      </c>
      <c r="F13" s="141" t="str">
        <f t="shared" si="0"/>
        <v>S31</v>
      </c>
      <c r="G13" s="141" t="s">
        <v>222</v>
      </c>
      <c r="H13" s="141" t="s">
        <v>25</v>
      </c>
      <c r="I13" s="141" t="s">
        <v>25</v>
      </c>
      <c r="J13" s="141" t="s">
        <v>25</v>
      </c>
      <c r="L13" s="141" t="s">
        <v>4</v>
      </c>
      <c r="M13" s="141" t="s">
        <v>206</v>
      </c>
      <c r="N13" s="141" t="s">
        <v>205</v>
      </c>
    </row>
    <row r="14" spans="2:25" x14ac:dyDescent="0.35">
      <c r="D14" s="141" t="s">
        <v>185</v>
      </c>
      <c r="E14" s="141" t="s">
        <v>14</v>
      </c>
      <c r="F14" s="141" t="str">
        <f t="shared" si="0"/>
        <v>S32</v>
      </c>
      <c r="G14" s="141" t="s">
        <v>223</v>
      </c>
      <c r="H14" s="141" t="s">
        <v>25</v>
      </c>
      <c r="I14" s="141" t="s">
        <v>25</v>
      </c>
      <c r="J14" s="141" t="s">
        <v>25</v>
      </c>
      <c r="L14" s="141" t="s">
        <v>4</v>
      </c>
      <c r="M14" s="141" t="s">
        <v>206</v>
      </c>
      <c r="N14" s="141" t="s">
        <v>202</v>
      </c>
    </row>
    <row r="15" spans="2:25" x14ac:dyDescent="0.35">
      <c r="D15" s="141" t="s">
        <v>179</v>
      </c>
      <c r="E15" s="141" t="s">
        <v>14</v>
      </c>
      <c r="F15" s="141" t="str">
        <f t="shared" si="0"/>
        <v>S33</v>
      </c>
      <c r="G15" s="141" t="s">
        <v>224</v>
      </c>
      <c r="H15" s="141" t="s">
        <v>25</v>
      </c>
      <c r="I15" s="141" t="s">
        <v>25</v>
      </c>
      <c r="J15" s="141" t="s">
        <v>25</v>
      </c>
      <c r="L15" s="141" t="s">
        <v>4</v>
      </c>
      <c r="M15" s="141" t="s">
        <v>206</v>
      </c>
      <c r="N15" s="141" t="s">
        <v>203</v>
      </c>
    </row>
    <row r="16" spans="2:25" x14ac:dyDescent="0.35">
      <c r="D16" s="141" t="s">
        <v>186</v>
      </c>
      <c r="E16" s="141" t="s">
        <v>14</v>
      </c>
      <c r="F16" s="141" t="str">
        <f t="shared" si="0"/>
        <v>S34</v>
      </c>
      <c r="G16" s="141" t="s">
        <v>225</v>
      </c>
    </row>
    <row r="17" spans="2:24" x14ac:dyDescent="0.35">
      <c r="D17" s="141" t="s">
        <v>187</v>
      </c>
      <c r="E17" s="141" t="s">
        <v>14</v>
      </c>
      <c r="F17" s="141" t="str">
        <f t="shared" si="0"/>
        <v>S35</v>
      </c>
      <c r="G17" s="141" t="s">
        <v>226</v>
      </c>
      <c r="L17" s="141" t="s">
        <v>5</v>
      </c>
      <c r="M17" s="141" t="s">
        <v>208</v>
      </c>
      <c r="N17" s="141" t="s">
        <v>205</v>
      </c>
      <c r="V17" s="141" t="s">
        <v>25</v>
      </c>
      <c r="W17" s="141" t="s">
        <v>25</v>
      </c>
      <c r="X17" s="141" t="s">
        <v>25</v>
      </c>
    </row>
    <row r="18" spans="2:24" x14ac:dyDescent="0.35">
      <c r="B18" s="141" t="s">
        <v>15</v>
      </c>
      <c r="C18" s="141" t="s">
        <v>227</v>
      </c>
      <c r="D18" s="141" t="s">
        <v>188</v>
      </c>
      <c r="E18" s="141" t="s">
        <v>15</v>
      </c>
      <c r="F18" s="141" t="str">
        <f t="shared" si="0"/>
        <v>S41</v>
      </c>
      <c r="G18" s="141" t="s">
        <v>638</v>
      </c>
      <c r="H18" s="141" t="s">
        <v>25</v>
      </c>
      <c r="I18" s="141" t="s">
        <v>25</v>
      </c>
      <c r="J18" s="141" t="s">
        <v>25</v>
      </c>
      <c r="L18" s="141" t="s">
        <v>5</v>
      </c>
      <c r="M18" s="141" t="s">
        <v>208</v>
      </c>
      <c r="N18" s="141" t="s">
        <v>202</v>
      </c>
    </row>
    <row r="19" spans="2:24" x14ac:dyDescent="0.35">
      <c r="D19" s="141" t="s">
        <v>189</v>
      </c>
      <c r="E19" s="141" t="s">
        <v>15</v>
      </c>
      <c r="F19" s="141" t="str">
        <f t="shared" si="0"/>
        <v>S42</v>
      </c>
      <c r="G19" s="141" t="s">
        <v>639</v>
      </c>
      <c r="H19" s="141" t="s">
        <v>25</v>
      </c>
      <c r="I19" s="141" t="s">
        <v>25</v>
      </c>
      <c r="J19" s="141" t="s">
        <v>25</v>
      </c>
      <c r="L19" s="141" t="s">
        <v>5</v>
      </c>
      <c r="M19" s="141" t="s">
        <v>208</v>
      </c>
      <c r="N19" s="141" t="s">
        <v>203</v>
      </c>
    </row>
    <row r="20" spans="2:24" x14ac:dyDescent="0.35">
      <c r="D20" s="141" t="s">
        <v>190</v>
      </c>
      <c r="E20" s="141" t="s">
        <v>15</v>
      </c>
      <c r="F20" s="141" t="str">
        <f t="shared" si="0"/>
        <v>S43</v>
      </c>
      <c r="G20" s="141" t="s">
        <v>228</v>
      </c>
      <c r="H20" s="141" t="s">
        <v>25</v>
      </c>
      <c r="I20" s="141" t="s">
        <v>25</v>
      </c>
      <c r="J20" s="141" t="s">
        <v>25</v>
      </c>
    </row>
    <row r="21" spans="2:24" x14ac:dyDescent="0.35">
      <c r="D21" s="141" t="s">
        <v>180</v>
      </c>
      <c r="E21" s="141" t="s">
        <v>15</v>
      </c>
      <c r="F21" s="141" t="str">
        <f t="shared" si="0"/>
        <v>S44</v>
      </c>
      <c r="G21" s="141" t="s">
        <v>229</v>
      </c>
      <c r="H21" s="141" t="s">
        <v>25</v>
      </c>
      <c r="I21" s="141" t="s">
        <v>25</v>
      </c>
      <c r="J21" s="141" t="s">
        <v>25</v>
      </c>
    </row>
    <row r="22" spans="2:24" x14ac:dyDescent="0.35">
      <c r="D22" s="141" t="s">
        <v>191</v>
      </c>
      <c r="E22" s="141" t="s">
        <v>15</v>
      </c>
      <c r="F22" s="141" t="str">
        <f t="shared" si="0"/>
        <v>S45</v>
      </c>
      <c r="G22" s="141" t="s">
        <v>640</v>
      </c>
      <c r="H22" s="141" t="s">
        <v>25</v>
      </c>
      <c r="I22" s="141" t="s">
        <v>25</v>
      </c>
      <c r="J22" s="141" t="s">
        <v>25</v>
      </c>
    </row>
    <row r="23" spans="2:24" x14ac:dyDescent="0.35">
      <c r="B23" s="141" t="s">
        <v>16</v>
      </c>
      <c r="C23" s="141" t="s">
        <v>641</v>
      </c>
      <c r="D23" s="141" t="s">
        <v>192</v>
      </c>
      <c r="E23" s="141" t="s">
        <v>16</v>
      </c>
      <c r="F23" s="141" t="str">
        <f t="shared" si="0"/>
        <v>S51</v>
      </c>
      <c r="G23" s="141" t="s">
        <v>230</v>
      </c>
    </row>
    <row r="24" spans="2:24" x14ac:dyDescent="0.35">
      <c r="D24" s="141" t="s">
        <v>193</v>
      </c>
      <c r="E24" s="141" t="s">
        <v>16</v>
      </c>
      <c r="F24" s="141" t="str">
        <f t="shared" si="0"/>
        <v>S52</v>
      </c>
      <c r="G24" s="141" t="s">
        <v>231</v>
      </c>
    </row>
    <row r="25" spans="2:24" x14ac:dyDescent="0.35">
      <c r="D25" s="141" t="s">
        <v>194</v>
      </c>
      <c r="E25" s="141" t="s">
        <v>16</v>
      </c>
      <c r="F25" s="141" t="str">
        <f t="shared" si="0"/>
        <v>S53</v>
      </c>
      <c r="G25" s="141" t="s">
        <v>232</v>
      </c>
    </row>
    <row r="26" spans="2:24" x14ac:dyDescent="0.35">
      <c r="B26" s="141" t="s">
        <v>17</v>
      </c>
      <c r="C26" s="141" t="s">
        <v>233</v>
      </c>
      <c r="D26" s="141" t="s">
        <v>195</v>
      </c>
      <c r="E26" s="141" t="s">
        <v>17</v>
      </c>
      <c r="F26" s="141" t="str">
        <f t="shared" si="0"/>
        <v>S61</v>
      </c>
      <c r="G26" s="141" t="s">
        <v>642</v>
      </c>
      <c r="H26" s="141" t="s">
        <v>25</v>
      </c>
      <c r="I26" s="141" t="s">
        <v>25</v>
      </c>
    </row>
    <row r="27" spans="2:24" x14ac:dyDescent="0.35">
      <c r="D27" s="141" t="s">
        <v>196</v>
      </c>
      <c r="E27" s="141" t="s">
        <v>17</v>
      </c>
      <c r="F27" s="141" t="str">
        <f t="shared" si="0"/>
        <v>S62</v>
      </c>
      <c r="G27" s="141" t="s">
        <v>643</v>
      </c>
      <c r="H27" s="141" t="s">
        <v>25</v>
      </c>
      <c r="I27" s="141" t="s">
        <v>25</v>
      </c>
      <c r="J27" s="141" t="s">
        <v>25</v>
      </c>
    </row>
    <row r="28" spans="2:24" x14ac:dyDescent="0.35">
      <c r="B28" s="141" t="s">
        <v>18</v>
      </c>
      <c r="C28" s="141" t="s">
        <v>234</v>
      </c>
      <c r="D28" s="141" t="s">
        <v>197</v>
      </c>
      <c r="E28" s="141" t="s">
        <v>18</v>
      </c>
      <c r="F28" s="141" t="str">
        <f t="shared" si="0"/>
        <v>S71</v>
      </c>
      <c r="G28" s="141" t="s">
        <v>235</v>
      </c>
      <c r="H28" s="141" t="s">
        <v>25</v>
      </c>
      <c r="I28" s="141" t="s">
        <v>25</v>
      </c>
      <c r="J28" s="141" t="s">
        <v>25</v>
      </c>
    </row>
    <row r="29" spans="2:24" x14ac:dyDescent="0.35">
      <c r="D29" s="141" t="s">
        <v>594</v>
      </c>
      <c r="E29" s="141" t="s">
        <v>18</v>
      </c>
      <c r="F29" s="141" t="str">
        <f t="shared" si="0"/>
        <v>S72</v>
      </c>
      <c r="G29" s="141" t="s">
        <v>236</v>
      </c>
      <c r="H29" s="141" t="s">
        <v>25</v>
      </c>
      <c r="I29" s="141" t="s">
        <v>25</v>
      </c>
      <c r="J29" s="141" t="s">
        <v>25</v>
      </c>
    </row>
    <row r="30" spans="2:24" x14ac:dyDescent="0.35">
      <c r="D30" s="141" t="s">
        <v>198</v>
      </c>
      <c r="E30" s="141" t="s">
        <v>18</v>
      </c>
      <c r="F30" s="141" t="str">
        <f t="shared" si="0"/>
        <v>S73</v>
      </c>
      <c r="G30" s="141" t="s">
        <v>237</v>
      </c>
      <c r="H30" s="141" t="s">
        <v>25</v>
      </c>
      <c r="I30" s="141" t="s">
        <v>25</v>
      </c>
      <c r="J30" s="141" t="s">
        <v>25</v>
      </c>
    </row>
    <row r="31" spans="2:24" x14ac:dyDescent="0.35">
      <c r="B31" s="141" t="s">
        <v>431</v>
      </c>
      <c r="C31" s="141" t="s">
        <v>644</v>
      </c>
      <c r="D31" s="141" t="s">
        <v>549</v>
      </c>
      <c r="E31" s="141" t="s">
        <v>431</v>
      </c>
      <c r="F31" s="141" t="str">
        <f t="shared" si="0"/>
        <v>S81</v>
      </c>
      <c r="G31" s="141" t="s">
        <v>551</v>
      </c>
      <c r="H31" s="141" t="s">
        <v>25</v>
      </c>
      <c r="I31" s="141" t="s">
        <v>25</v>
      </c>
      <c r="J31" s="141" t="s">
        <v>25</v>
      </c>
    </row>
    <row r="32" spans="2:24" x14ac:dyDescent="0.35">
      <c r="D32" s="141" t="s">
        <v>550</v>
      </c>
      <c r="E32" s="141" t="s">
        <v>431</v>
      </c>
      <c r="F32" s="141" t="str">
        <f>D32</f>
        <v>S82</v>
      </c>
      <c r="G32" s="141" t="s">
        <v>552</v>
      </c>
      <c r="H32" s="141" t="s">
        <v>25</v>
      </c>
      <c r="I32" s="141" t="s">
        <v>25</v>
      </c>
      <c r="J32" s="141" t="s">
        <v>25</v>
      </c>
    </row>
    <row r="38" spans="1:34" x14ac:dyDescent="0.3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x14ac:dyDescent="0.3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6" spans="1:34" x14ac:dyDescent="0.35">
      <c r="M46" s="141" t="s">
        <v>367</v>
      </c>
      <c r="N46" s="141" t="s">
        <v>501</v>
      </c>
      <c r="O46" s="141" t="s">
        <v>203</v>
      </c>
    </row>
    <row r="48" spans="1:34" x14ac:dyDescent="0.35">
      <c r="M48" s="141" t="s">
        <v>553</v>
      </c>
      <c r="N48" s="141" t="s">
        <v>554</v>
      </c>
      <c r="O48" s="141" t="s">
        <v>200</v>
      </c>
      <c r="T48" s="141" t="s">
        <v>25</v>
      </c>
      <c r="V48" s="141" t="s">
        <v>25</v>
      </c>
      <c r="X48" s="141" t="s">
        <v>25</v>
      </c>
      <c r="Y48" s="141" t="s">
        <v>25</v>
      </c>
      <c r="Z48" s="141" t="s">
        <v>25</v>
      </c>
    </row>
    <row r="49" spans="13:26" x14ac:dyDescent="0.35">
      <c r="M49" s="141" t="s">
        <v>553</v>
      </c>
      <c r="N49" s="141" t="s">
        <v>554</v>
      </c>
      <c r="O49" s="141" t="s">
        <v>204</v>
      </c>
    </row>
    <row r="50" spans="13:26" x14ac:dyDescent="0.35">
      <c r="M50" s="141" t="s">
        <v>553</v>
      </c>
      <c r="N50" s="141" t="s">
        <v>554</v>
      </c>
      <c r="O50" s="141" t="s">
        <v>202</v>
      </c>
    </row>
    <row r="51" spans="13:26" x14ac:dyDescent="0.35">
      <c r="M51" s="141" t="s">
        <v>553</v>
      </c>
      <c r="N51" s="141" t="s">
        <v>554</v>
      </c>
      <c r="O51" s="141" t="s">
        <v>555</v>
      </c>
    </row>
    <row r="52" spans="13:26" x14ac:dyDescent="0.35">
      <c r="M52" s="141" t="s">
        <v>553</v>
      </c>
      <c r="N52" s="141" t="s">
        <v>554</v>
      </c>
      <c r="O52" s="141" t="s">
        <v>430</v>
      </c>
    </row>
    <row r="54" spans="13:26" x14ac:dyDescent="0.35">
      <c r="M54" s="141" t="s">
        <v>369</v>
      </c>
      <c r="N54" s="141" t="s">
        <v>556</v>
      </c>
      <c r="O54" s="141" t="s">
        <v>199</v>
      </c>
      <c r="S54" s="141" t="s">
        <v>25</v>
      </c>
      <c r="T54" s="141" t="s">
        <v>25</v>
      </c>
      <c r="V54" s="141" t="s">
        <v>25</v>
      </c>
      <c r="W54" s="141" t="s">
        <v>25</v>
      </c>
      <c r="Z54" s="141" t="s">
        <v>25</v>
      </c>
    </row>
    <row r="55" spans="13:26" x14ac:dyDescent="0.35">
      <c r="M55" s="141" t="s">
        <v>369</v>
      </c>
      <c r="N55" s="141" t="s">
        <v>556</v>
      </c>
      <c r="O55" s="141" t="s">
        <v>200</v>
      </c>
    </row>
    <row r="56" spans="13:26" x14ac:dyDescent="0.35">
      <c r="M56" s="141" t="s">
        <v>369</v>
      </c>
      <c r="N56" s="141" t="s">
        <v>556</v>
      </c>
      <c r="O56" s="141" t="s">
        <v>204</v>
      </c>
    </row>
    <row r="57" spans="13:26" x14ac:dyDescent="0.35">
      <c r="M57" s="141" t="s">
        <v>369</v>
      </c>
      <c r="N57" s="141" t="s">
        <v>556</v>
      </c>
      <c r="O57" s="141" t="s">
        <v>205</v>
      </c>
    </row>
    <row r="58" spans="13:26" x14ac:dyDescent="0.35">
      <c r="M58" s="141" t="s">
        <v>369</v>
      </c>
      <c r="N58" s="141" t="s">
        <v>556</v>
      </c>
      <c r="O58" s="141" t="s">
        <v>430</v>
      </c>
    </row>
    <row r="60" spans="13:26" x14ac:dyDescent="0.35">
      <c r="M60" s="141" t="s">
        <v>336</v>
      </c>
      <c r="N60" s="141" t="s">
        <v>518</v>
      </c>
      <c r="O60" s="141" t="s">
        <v>199</v>
      </c>
      <c r="S60" s="141" t="s">
        <v>25</v>
      </c>
      <c r="T60" s="141" t="s">
        <v>25</v>
      </c>
      <c r="V60" s="141" t="s">
        <v>25</v>
      </c>
      <c r="W60" s="141" t="s">
        <v>25</v>
      </c>
      <c r="Z60" s="141" t="s">
        <v>25</v>
      </c>
    </row>
    <row r="61" spans="13:26" x14ac:dyDescent="0.35">
      <c r="M61" s="141" t="s">
        <v>336</v>
      </c>
      <c r="N61" s="141" t="s">
        <v>518</v>
      </c>
      <c r="O61" s="141" t="s">
        <v>200</v>
      </c>
    </row>
    <row r="62" spans="13:26" x14ac:dyDescent="0.35">
      <c r="M62" s="141" t="s">
        <v>336</v>
      </c>
      <c r="N62" s="141" t="s">
        <v>518</v>
      </c>
      <c r="O62" s="141" t="s">
        <v>204</v>
      </c>
    </row>
    <row r="63" spans="13:26" x14ac:dyDescent="0.35">
      <c r="M63" s="141" t="s">
        <v>336</v>
      </c>
      <c r="N63" s="141" t="s">
        <v>518</v>
      </c>
      <c r="O63" s="141" t="s">
        <v>205</v>
      </c>
    </row>
    <row r="64" spans="13:26" x14ac:dyDescent="0.35">
      <c r="M64" s="141" t="s">
        <v>336</v>
      </c>
      <c r="N64" s="141" t="s">
        <v>518</v>
      </c>
      <c r="O64" s="141" t="s">
        <v>430</v>
      </c>
    </row>
    <row r="66" spans="13:26" x14ac:dyDescent="0.35">
      <c r="M66" s="141" t="s">
        <v>370</v>
      </c>
      <c r="N66" s="141" t="s">
        <v>557</v>
      </c>
      <c r="O66" s="141" t="s">
        <v>199</v>
      </c>
      <c r="S66" s="141" t="s">
        <v>25</v>
      </c>
      <c r="V66" s="141" t="s">
        <v>25</v>
      </c>
      <c r="Z66" s="141" t="s">
        <v>25</v>
      </c>
    </row>
    <row r="67" spans="13:26" x14ac:dyDescent="0.35">
      <c r="M67" s="141" t="s">
        <v>370</v>
      </c>
      <c r="N67" s="141" t="s">
        <v>557</v>
      </c>
      <c r="O67" s="141" t="s">
        <v>204</v>
      </c>
    </row>
    <row r="68" spans="13:26" x14ac:dyDescent="0.35">
      <c r="M68" s="141" t="s">
        <v>370</v>
      </c>
      <c r="N68" s="141" t="s">
        <v>557</v>
      </c>
      <c r="O68" s="141" t="s">
        <v>430</v>
      </c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63"/>
  <sheetViews>
    <sheetView topLeftCell="A4" workbookViewId="0">
      <selection activeCell="C4" sqref="C4"/>
    </sheetView>
  </sheetViews>
  <sheetFormatPr baseColWidth="10" defaultColWidth="11.54296875" defaultRowHeight="14.5" x14ac:dyDescent="0.35"/>
  <cols>
    <col min="1" max="1" width="11.54296875" style="141"/>
    <col min="2" max="8" width="15.54296875" style="141" customWidth="1"/>
    <col min="9" max="16384" width="11.54296875" style="141"/>
  </cols>
  <sheetData>
    <row r="2" spans="2:9" ht="18.5" x14ac:dyDescent="0.45">
      <c r="B2" s="431" t="s">
        <v>631</v>
      </c>
      <c r="C2" s="431"/>
      <c r="D2" s="431"/>
      <c r="E2" s="431"/>
      <c r="F2" s="431"/>
      <c r="G2" s="431"/>
      <c r="H2" s="431"/>
    </row>
    <row r="3" spans="2:9" ht="19" thickBot="1" x14ac:dyDescent="0.5">
      <c r="B3" s="149"/>
      <c r="C3" s="141" t="s">
        <v>291</v>
      </c>
    </row>
    <row r="4" spans="2:9" ht="15" thickBot="1" x14ac:dyDescent="0.4">
      <c r="B4" s="150" t="s">
        <v>52</v>
      </c>
      <c r="C4" s="160" t="s">
        <v>59</v>
      </c>
    </row>
    <row r="5" spans="2:9" ht="15" thickBot="1" x14ac:dyDescent="0.4">
      <c r="B5" s="140"/>
      <c r="C5" s="151"/>
    </row>
    <row r="6" spans="2:9" ht="14.75" customHeight="1" x14ac:dyDescent="0.35">
      <c r="B6" s="425" t="s">
        <v>98</v>
      </c>
      <c r="C6" s="426"/>
      <c r="D6" s="426"/>
      <c r="E6" s="426"/>
      <c r="F6" s="426"/>
      <c r="G6" s="426"/>
      <c r="H6" s="427"/>
      <c r="I6" s="148"/>
    </row>
    <row r="7" spans="2:9" ht="15" thickBot="1" x14ac:dyDescent="0.4">
      <c r="B7" s="428"/>
      <c r="C7" s="429"/>
      <c r="D7" s="429"/>
      <c r="E7" s="429"/>
      <c r="F7" s="429"/>
      <c r="G7" s="429"/>
      <c r="H7" s="430"/>
      <c r="I7" s="148"/>
    </row>
    <row r="8" spans="2:9" ht="15" thickBot="1" x14ac:dyDescent="0.4">
      <c r="B8" s="152"/>
      <c r="C8" s="152"/>
      <c r="D8" s="141" t="s">
        <v>291</v>
      </c>
      <c r="E8" s="152"/>
      <c r="F8" s="152"/>
      <c r="G8" s="152"/>
      <c r="H8" s="141" t="s">
        <v>291</v>
      </c>
      <c r="I8" s="152"/>
    </row>
    <row r="9" spans="2:9" ht="15" thickBot="1" x14ac:dyDescent="0.4">
      <c r="B9" s="140" t="s">
        <v>270</v>
      </c>
      <c r="C9" s="140"/>
      <c r="D9" s="161" t="s">
        <v>41</v>
      </c>
      <c r="E9" s="140"/>
      <c r="F9" s="140" t="s">
        <v>101</v>
      </c>
      <c r="G9" s="140"/>
      <c r="H9" s="161" t="s">
        <v>41</v>
      </c>
    </row>
    <row r="10" spans="2:9" ht="15" thickBot="1" x14ac:dyDescent="0.4">
      <c r="B10" s="140"/>
      <c r="C10" s="141" t="s">
        <v>291</v>
      </c>
      <c r="D10" s="140"/>
      <c r="E10" s="140"/>
      <c r="F10" s="140"/>
      <c r="G10" s="140"/>
      <c r="H10" s="140"/>
    </row>
    <row r="11" spans="2:9" ht="15" thickBot="1" x14ac:dyDescent="0.4">
      <c r="B11" s="150" t="s">
        <v>42</v>
      </c>
      <c r="C11" s="162" t="s">
        <v>41</v>
      </c>
      <c r="D11" s="153" t="s">
        <v>43</v>
      </c>
      <c r="E11" s="388" t="s">
        <v>58</v>
      </c>
      <c r="F11" s="388"/>
      <c r="G11" s="388"/>
      <c r="H11" s="389"/>
    </row>
    <row r="12" spans="2:9" x14ac:dyDescent="0.35">
      <c r="B12" s="140"/>
      <c r="C12" s="396" t="s">
        <v>285</v>
      </c>
      <c r="D12" s="397"/>
      <c r="E12" s="154" t="s">
        <v>94</v>
      </c>
      <c r="F12" s="390" t="s">
        <v>58</v>
      </c>
      <c r="G12" s="390"/>
      <c r="H12" s="391"/>
      <c r="I12" s="155"/>
    </row>
    <row r="13" spans="2:9" x14ac:dyDescent="0.35">
      <c r="B13" s="140"/>
      <c r="C13" s="398"/>
      <c r="D13" s="399"/>
      <c r="E13" s="156" t="s">
        <v>93</v>
      </c>
      <c r="F13" s="392" t="s">
        <v>58</v>
      </c>
      <c r="G13" s="392"/>
      <c r="H13" s="393"/>
      <c r="I13" s="155"/>
    </row>
    <row r="14" spans="2:9" ht="15" thickBot="1" x14ac:dyDescent="0.4">
      <c r="C14" s="400"/>
      <c r="D14" s="401"/>
      <c r="E14" s="157" t="s">
        <v>95</v>
      </c>
      <c r="F14" s="394" t="s">
        <v>58</v>
      </c>
      <c r="G14" s="394"/>
      <c r="H14" s="395"/>
      <c r="I14" s="155"/>
    </row>
    <row r="15" spans="2:9" ht="15" thickBot="1" x14ac:dyDescent="0.4">
      <c r="F15" s="158"/>
      <c r="G15" s="151"/>
      <c r="H15" s="151"/>
    </row>
    <row r="16" spans="2:9" x14ac:dyDescent="0.35">
      <c r="B16" s="418" t="s">
        <v>57</v>
      </c>
      <c r="C16" s="419"/>
      <c r="D16" s="419"/>
      <c r="E16" s="419"/>
      <c r="F16" s="419"/>
      <c r="G16" s="419"/>
      <c r="H16" s="420"/>
    </row>
    <row r="17" spans="2:8" x14ac:dyDescent="0.35">
      <c r="B17" s="405" t="s">
        <v>55</v>
      </c>
      <c r="C17" s="406"/>
      <c r="D17" s="406"/>
      <c r="E17" s="406" t="s">
        <v>56</v>
      </c>
      <c r="F17" s="406"/>
      <c r="G17" s="406"/>
      <c r="H17" s="159" t="s">
        <v>286</v>
      </c>
    </row>
    <row r="18" spans="2:8" ht="15" thickBot="1" x14ac:dyDescent="0.4">
      <c r="B18" s="417" t="s">
        <v>58</v>
      </c>
      <c r="C18" s="394"/>
      <c r="D18" s="394"/>
      <c r="E18" s="394" t="s">
        <v>58</v>
      </c>
      <c r="F18" s="394"/>
      <c r="G18" s="394"/>
      <c r="H18" s="163" t="s">
        <v>58</v>
      </c>
    </row>
    <row r="19" spans="2:8" ht="15" thickBot="1" x14ac:dyDescent="0.4">
      <c r="B19" s="151"/>
      <c r="C19" s="151"/>
      <c r="D19" s="151"/>
      <c r="E19" s="151"/>
      <c r="F19" s="151"/>
      <c r="G19" s="151"/>
      <c r="H19" s="155"/>
    </row>
    <row r="20" spans="2:8" x14ac:dyDescent="0.35">
      <c r="B20" s="418" t="s">
        <v>96</v>
      </c>
      <c r="C20" s="419"/>
      <c r="D20" s="419"/>
      <c r="E20" s="419"/>
      <c r="F20" s="419"/>
      <c r="G20" s="419"/>
      <c r="H20" s="420"/>
    </row>
    <row r="21" spans="2:8" x14ac:dyDescent="0.35">
      <c r="B21" s="405" t="s">
        <v>55</v>
      </c>
      <c r="C21" s="406"/>
      <c r="D21" s="406"/>
      <c r="E21" s="406" t="s">
        <v>56</v>
      </c>
      <c r="F21" s="406"/>
      <c r="G21" s="406"/>
      <c r="H21" s="159" t="s">
        <v>286</v>
      </c>
    </row>
    <row r="22" spans="2:8" ht="15" thickBot="1" x14ac:dyDescent="0.4">
      <c r="B22" s="417" t="s">
        <v>58</v>
      </c>
      <c r="C22" s="394"/>
      <c r="D22" s="394"/>
      <c r="E22" s="394" t="s">
        <v>58</v>
      </c>
      <c r="F22" s="394"/>
      <c r="G22" s="394"/>
      <c r="H22" s="163" t="s">
        <v>58</v>
      </c>
    </row>
    <row r="23" spans="2:8" ht="15" thickBot="1" x14ac:dyDescent="0.4"/>
    <row r="24" spans="2:8" x14ac:dyDescent="0.35">
      <c r="B24" s="418" t="s">
        <v>284</v>
      </c>
      <c r="C24" s="419"/>
      <c r="D24" s="419"/>
      <c r="E24" s="419"/>
      <c r="F24" s="419"/>
      <c r="G24" s="419"/>
      <c r="H24" s="420"/>
    </row>
    <row r="25" spans="2:8" x14ac:dyDescent="0.35">
      <c r="B25" s="432" t="s">
        <v>55</v>
      </c>
      <c r="C25" s="433"/>
      <c r="D25" s="433"/>
      <c r="E25" s="433"/>
      <c r="F25" s="433" t="s">
        <v>56</v>
      </c>
      <c r="G25" s="433"/>
      <c r="H25" s="434"/>
    </row>
    <row r="26" spans="2:8" x14ac:dyDescent="0.35">
      <c r="B26" s="421" t="s">
        <v>58</v>
      </c>
      <c r="C26" s="392"/>
      <c r="D26" s="392"/>
      <c r="E26" s="392"/>
      <c r="F26" s="402" t="s">
        <v>58</v>
      </c>
      <c r="G26" s="403"/>
      <c r="H26" s="404"/>
    </row>
    <row r="27" spans="2:8" x14ac:dyDescent="0.35">
      <c r="B27" s="421" t="s">
        <v>58</v>
      </c>
      <c r="C27" s="392"/>
      <c r="D27" s="392"/>
      <c r="E27" s="392"/>
      <c r="F27" s="402" t="s">
        <v>58</v>
      </c>
      <c r="G27" s="403"/>
      <c r="H27" s="404"/>
    </row>
    <row r="28" spans="2:8" ht="15" thickBot="1" x14ac:dyDescent="0.4">
      <c r="B28" s="417" t="s">
        <v>58</v>
      </c>
      <c r="C28" s="394"/>
      <c r="D28" s="394"/>
      <c r="E28" s="394"/>
      <c r="F28" s="422" t="s">
        <v>58</v>
      </c>
      <c r="G28" s="423"/>
      <c r="H28" s="424"/>
    </row>
    <row r="29" spans="2:8" ht="15" thickBot="1" x14ac:dyDescent="0.4">
      <c r="B29" s="151"/>
      <c r="C29" s="151"/>
      <c r="D29" s="151"/>
      <c r="E29" s="151"/>
      <c r="F29" s="151"/>
      <c r="G29" s="151"/>
    </row>
    <row r="30" spans="2:8" x14ac:dyDescent="0.35">
      <c r="B30" s="418" t="s">
        <v>97</v>
      </c>
      <c r="C30" s="419"/>
      <c r="D30" s="419"/>
      <c r="E30" s="419"/>
      <c r="F30" s="419"/>
      <c r="G30" s="419"/>
      <c r="H30" s="420"/>
    </row>
    <row r="31" spans="2:8" x14ac:dyDescent="0.35">
      <c r="B31" s="421" t="s">
        <v>58</v>
      </c>
      <c r="C31" s="392"/>
      <c r="D31" s="392"/>
      <c r="E31" s="392"/>
      <c r="F31" s="392"/>
      <c r="G31" s="392"/>
      <c r="H31" s="393"/>
    </row>
    <row r="32" spans="2:8" x14ac:dyDescent="0.35">
      <c r="B32" s="421" t="s">
        <v>58</v>
      </c>
      <c r="C32" s="392"/>
      <c r="D32" s="392"/>
      <c r="E32" s="392"/>
      <c r="F32" s="392"/>
      <c r="G32" s="392"/>
      <c r="H32" s="393"/>
    </row>
    <row r="33" spans="2:8" x14ac:dyDescent="0.35">
      <c r="B33" s="421" t="s">
        <v>58</v>
      </c>
      <c r="C33" s="392"/>
      <c r="D33" s="392"/>
      <c r="E33" s="392"/>
      <c r="F33" s="392"/>
      <c r="G33" s="392"/>
      <c r="H33" s="393"/>
    </row>
    <row r="34" spans="2:8" ht="15" thickBot="1" x14ac:dyDescent="0.4">
      <c r="B34" s="417" t="s">
        <v>58</v>
      </c>
      <c r="C34" s="394"/>
      <c r="D34" s="394"/>
      <c r="E34" s="394"/>
      <c r="F34" s="394"/>
      <c r="G34" s="394"/>
      <c r="H34" s="395"/>
    </row>
    <row r="37" spans="2:8" ht="15" thickBot="1" x14ac:dyDescent="0.4">
      <c r="B37" s="140" t="s">
        <v>53</v>
      </c>
    </row>
    <row r="38" spans="2:8" x14ac:dyDescent="0.35">
      <c r="B38" s="408" t="s">
        <v>54</v>
      </c>
      <c r="C38" s="409"/>
      <c r="D38" s="409"/>
      <c r="E38" s="409"/>
      <c r="F38" s="409"/>
      <c r="G38" s="409"/>
      <c r="H38" s="410"/>
    </row>
    <row r="39" spans="2:8" x14ac:dyDescent="0.35">
      <c r="B39" s="411"/>
      <c r="C39" s="412"/>
      <c r="D39" s="412"/>
      <c r="E39" s="412"/>
      <c r="F39" s="412"/>
      <c r="G39" s="412"/>
      <c r="H39" s="413"/>
    </row>
    <row r="40" spans="2:8" x14ac:dyDescent="0.35">
      <c r="B40" s="411"/>
      <c r="C40" s="412"/>
      <c r="D40" s="412"/>
      <c r="E40" s="412"/>
      <c r="F40" s="412"/>
      <c r="G40" s="412"/>
      <c r="H40" s="413"/>
    </row>
    <row r="41" spans="2:8" x14ac:dyDescent="0.35">
      <c r="B41" s="411"/>
      <c r="C41" s="412"/>
      <c r="D41" s="412"/>
      <c r="E41" s="412"/>
      <c r="F41" s="412"/>
      <c r="G41" s="412"/>
      <c r="H41" s="413"/>
    </row>
    <row r="42" spans="2:8" x14ac:dyDescent="0.35">
      <c r="B42" s="411"/>
      <c r="C42" s="412"/>
      <c r="D42" s="412"/>
      <c r="E42" s="412"/>
      <c r="F42" s="412"/>
      <c r="G42" s="412"/>
      <c r="H42" s="413"/>
    </row>
    <row r="43" spans="2:8" x14ac:dyDescent="0.35">
      <c r="B43" s="411"/>
      <c r="C43" s="412"/>
      <c r="D43" s="412"/>
      <c r="E43" s="412"/>
      <c r="F43" s="412"/>
      <c r="G43" s="412"/>
      <c r="H43" s="413"/>
    </row>
    <row r="44" spans="2:8" x14ac:dyDescent="0.35">
      <c r="B44" s="411"/>
      <c r="C44" s="412"/>
      <c r="D44" s="412"/>
      <c r="E44" s="412"/>
      <c r="F44" s="412"/>
      <c r="G44" s="412"/>
      <c r="H44" s="413"/>
    </row>
    <row r="45" spans="2:8" x14ac:dyDescent="0.35">
      <c r="B45" s="411"/>
      <c r="C45" s="412"/>
      <c r="D45" s="412"/>
      <c r="E45" s="412"/>
      <c r="F45" s="412"/>
      <c r="G45" s="412"/>
      <c r="H45" s="413"/>
    </row>
    <row r="46" spans="2:8" x14ac:dyDescent="0.35">
      <c r="B46" s="411"/>
      <c r="C46" s="412"/>
      <c r="D46" s="412"/>
      <c r="E46" s="412"/>
      <c r="F46" s="412"/>
      <c r="G46" s="412"/>
      <c r="H46" s="413"/>
    </row>
    <row r="47" spans="2:8" x14ac:dyDescent="0.35">
      <c r="B47" s="411"/>
      <c r="C47" s="412"/>
      <c r="D47" s="412"/>
      <c r="E47" s="412"/>
      <c r="F47" s="412"/>
      <c r="G47" s="412"/>
      <c r="H47" s="413"/>
    </row>
    <row r="48" spans="2:8" x14ac:dyDescent="0.35">
      <c r="B48" s="411"/>
      <c r="C48" s="412"/>
      <c r="D48" s="412"/>
      <c r="E48" s="412"/>
      <c r="F48" s="412"/>
      <c r="G48" s="412"/>
      <c r="H48" s="413"/>
    </row>
    <row r="49" spans="2:8" x14ac:dyDescent="0.35">
      <c r="B49" s="411"/>
      <c r="C49" s="412"/>
      <c r="D49" s="412"/>
      <c r="E49" s="412"/>
      <c r="F49" s="412"/>
      <c r="G49" s="412"/>
      <c r="H49" s="413"/>
    </row>
    <row r="50" spans="2:8" x14ac:dyDescent="0.35">
      <c r="B50" s="411"/>
      <c r="C50" s="412"/>
      <c r="D50" s="412"/>
      <c r="E50" s="412"/>
      <c r="F50" s="412"/>
      <c r="G50" s="412"/>
      <c r="H50" s="413"/>
    </row>
    <row r="51" spans="2:8" x14ac:dyDescent="0.35">
      <c r="B51" s="411"/>
      <c r="C51" s="412"/>
      <c r="D51" s="412"/>
      <c r="E51" s="412"/>
      <c r="F51" s="412"/>
      <c r="G51" s="412"/>
      <c r="H51" s="413"/>
    </row>
    <row r="52" spans="2:8" x14ac:dyDescent="0.35">
      <c r="B52" s="411"/>
      <c r="C52" s="412"/>
      <c r="D52" s="412"/>
      <c r="E52" s="412"/>
      <c r="F52" s="412"/>
      <c r="G52" s="412"/>
      <c r="H52" s="413"/>
    </row>
    <row r="53" spans="2:8" ht="15" thickBot="1" x14ac:dyDescent="0.4">
      <c r="B53" s="414"/>
      <c r="C53" s="415"/>
      <c r="D53" s="415"/>
      <c r="E53" s="415"/>
      <c r="F53" s="415"/>
      <c r="G53" s="415"/>
      <c r="H53" s="416"/>
    </row>
    <row r="54" spans="2:8" x14ac:dyDescent="0.35">
      <c r="B54" s="140" t="s">
        <v>44</v>
      </c>
    </row>
    <row r="55" spans="2:8" x14ac:dyDescent="0.35">
      <c r="B55" s="407" t="s">
        <v>45</v>
      </c>
      <c r="C55" s="407"/>
      <c r="D55" s="407"/>
      <c r="E55" s="407"/>
      <c r="F55" s="407"/>
      <c r="G55" s="407"/>
      <c r="H55" s="407"/>
    </row>
    <row r="56" spans="2:8" x14ac:dyDescent="0.35">
      <c r="B56" s="407"/>
      <c r="C56" s="407"/>
      <c r="D56" s="407"/>
      <c r="E56" s="407"/>
      <c r="F56" s="407"/>
      <c r="G56" s="407"/>
      <c r="H56" s="407"/>
    </row>
    <row r="57" spans="2:8" x14ac:dyDescent="0.35">
      <c r="B57" s="141" t="s">
        <v>46</v>
      </c>
    </row>
    <row r="58" spans="2:8" x14ac:dyDescent="0.35">
      <c r="B58" s="141" t="s">
        <v>47</v>
      </c>
    </row>
    <row r="59" spans="2:8" x14ac:dyDescent="0.35">
      <c r="B59" s="141" t="s">
        <v>48</v>
      </c>
    </row>
    <row r="60" spans="2:8" x14ac:dyDescent="0.35">
      <c r="B60" s="141" t="s">
        <v>49</v>
      </c>
    </row>
    <row r="61" spans="2:8" x14ac:dyDescent="0.35">
      <c r="B61" s="141" t="s">
        <v>50</v>
      </c>
    </row>
    <row r="62" spans="2:8" x14ac:dyDescent="0.35">
      <c r="B62" s="141" t="s">
        <v>51</v>
      </c>
    </row>
    <row r="63" spans="2:8" x14ac:dyDescent="0.35">
      <c r="B63" s="141" t="s">
        <v>287</v>
      </c>
    </row>
  </sheetData>
  <sheetProtection sheet="1" selectLockedCells="1"/>
  <mergeCells count="33">
    <mergeCell ref="B16:H16"/>
    <mergeCell ref="B34:H34"/>
    <mergeCell ref="F28:H28"/>
    <mergeCell ref="B6:H7"/>
    <mergeCell ref="B2:H2"/>
    <mergeCell ref="B30:H30"/>
    <mergeCell ref="B31:H31"/>
    <mergeCell ref="B24:H24"/>
    <mergeCell ref="B25:E25"/>
    <mergeCell ref="B26:E26"/>
    <mergeCell ref="B27:E27"/>
    <mergeCell ref="B28:E28"/>
    <mergeCell ref="F25:H25"/>
    <mergeCell ref="F26:H26"/>
    <mergeCell ref="E21:G21"/>
    <mergeCell ref="B22:D22"/>
    <mergeCell ref="E22:G22"/>
    <mergeCell ref="F27:H27"/>
    <mergeCell ref="B17:D17"/>
    <mergeCell ref="B55:H56"/>
    <mergeCell ref="B38:H53"/>
    <mergeCell ref="E17:G17"/>
    <mergeCell ref="B18:D18"/>
    <mergeCell ref="E18:G18"/>
    <mergeCell ref="B20:H20"/>
    <mergeCell ref="B21:D21"/>
    <mergeCell ref="B32:H32"/>
    <mergeCell ref="B33:H33"/>
    <mergeCell ref="E11:H11"/>
    <mergeCell ref="F12:H12"/>
    <mergeCell ref="F13:H13"/>
    <mergeCell ref="F14:H14"/>
    <mergeCell ref="C12:D1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'Données générales'!$D$3:$D$8</xm:f>
          </x14:formula1>
          <xm:sqref>C4:C5</xm:sqref>
        </x14:dataValidation>
        <x14:dataValidation type="list" allowBlank="1" showInputMessage="1" showErrorMessage="1" xr:uid="{00000000-0002-0000-0100-000001000000}">
          <x14:formula1>
            <xm:f>'Données générales'!$E$3:$E$36</xm:f>
          </x14:formula1>
          <xm:sqref>C11</xm:sqref>
        </x14:dataValidation>
        <x14:dataValidation type="list" allowBlank="1" showInputMessage="1" showErrorMessage="1" xr:uid="{00000000-0002-0000-0100-000002000000}">
          <x14:formula1>
            <xm:f>'Données générales'!$A$3:$A$5</xm:f>
          </x14:formula1>
          <xm:sqref>D9 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3"/>
  <sheetViews>
    <sheetView topLeftCell="D1" zoomScale="55" zoomScaleNormal="55" workbookViewId="0">
      <selection activeCell="D4" sqref="D4:D12"/>
    </sheetView>
  </sheetViews>
  <sheetFormatPr baseColWidth="10" defaultColWidth="11.54296875" defaultRowHeight="14.5" x14ac:dyDescent="0.35"/>
  <cols>
    <col min="1" max="1" width="5.36328125" style="141" customWidth="1"/>
    <col min="2" max="2" width="7.453125" style="141" customWidth="1"/>
    <col min="3" max="3" width="33.36328125" style="141" customWidth="1"/>
    <col min="4" max="4" width="49" style="141" customWidth="1"/>
    <col min="5" max="5" width="27.6328125" style="141" customWidth="1"/>
    <col min="6" max="6" width="115.6328125" style="141" customWidth="1"/>
    <col min="7" max="7" width="12.54296875" style="141" customWidth="1"/>
    <col min="8" max="8" width="7.36328125" style="141" customWidth="1"/>
    <col min="9" max="13" width="20.54296875" style="141" customWidth="1"/>
    <col min="14" max="14" width="11.54296875" style="141"/>
    <col min="15" max="15" width="12.08984375" style="141" customWidth="1"/>
    <col min="16" max="16384" width="11.54296875" style="141"/>
  </cols>
  <sheetData>
    <row r="1" spans="1:15" x14ac:dyDescent="0.35">
      <c r="A1" s="164">
        <v>2</v>
      </c>
      <c r="B1" s="165" t="s">
        <v>592</v>
      </c>
      <c r="C1" s="165" t="s">
        <v>593</v>
      </c>
      <c r="D1" s="165" t="s">
        <v>934</v>
      </c>
      <c r="E1" s="166" t="s">
        <v>210</v>
      </c>
      <c r="F1" s="166"/>
      <c r="G1" s="166"/>
      <c r="H1" s="166"/>
      <c r="I1" s="451" t="s">
        <v>591</v>
      </c>
      <c r="J1" s="451"/>
      <c r="K1" s="451"/>
      <c r="L1" s="451"/>
      <c r="M1" s="451"/>
      <c r="N1" s="166"/>
      <c r="O1" s="166"/>
    </row>
    <row r="2" spans="1:15" ht="15" thickBot="1" x14ac:dyDescent="0.4">
      <c r="E2" s="140" t="s">
        <v>259</v>
      </c>
      <c r="I2" s="452" t="s">
        <v>294</v>
      </c>
      <c r="J2" s="452"/>
      <c r="K2" s="452"/>
      <c r="L2" s="452"/>
      <c r="M2" s="452"/>
      <c r="N2" s="452"/>
      <c r="O2" s="452"/>
    </row>
    <row r="3" spans="1:15" ht="15" thickBot="1" x14ac:dyDescent="0.4">
      <c r="C3" s="167"/>
      <c r="D3" s="167"/>
      <c r="E3" s="168" t="s">
        <v>292</v>
      </c>
      <c r="G3" s="443" t="s">
        <v>272</v>
      </c>
      <c r="H3" s="169"/>
      <c r="I3" s="445" t="s">
        <v>260</v>
      </c>
      <c r="J3" s="170" t="s">
        <v>288</v>
      </c>
      <c r="K3" s="447" t="s">
        <v>261</v>
      </c>
      <c r="L3" s="449" t="s">
        <v>262</v>
      </c>
      <c r="M3" s="438" t="s">
        <v>263</v>
      </c>
      <c r="N3" s="438" t="s">
        <v>558</v>
      </c>
      <c r="O3" s="438" t="s">
        <v>559</v>
      </c>
    </row>
    <row r="4" spans="1:15" ht="15" thickBot="1" x14ac:dyDescent="0.4">
      <c r="C4" s="435" t="s">
        <v>560</v>
      </c>
      <c r="D4" s="440" t="s">
        <v>632</v>
      </c>
      <c r="E4" s="171" t="s">
        <v>291</v>
      </c>
      <c r="F4" s="172"/>
      <c r="G4" s="444"/>
      <c r="H4" s="169"/>
      <c r="I4" s="446"/>
      <c r="J4" s="173" t="s">
        <v>289</v>
      </c>
      <c r="K4" s="448"/>
      <c r="L4" s="450"/>
      <c r="M4" s="439"/>
      <c r="N4" s="439"/>
      <c r="O4" s="439"/>
    </row>
    <row r="5" spans="1:15" x14ac:dyDescent="0.35">
      <c r="C5" s="436"/>
      <c r="D5" s="441"/>
      <c r="E5" s="180" t="s">
        <v>400</v>
      </c>
      <c r="F5" s="174" t="str">
        <f>VLOOKUP(E5,Tâches!G44:H60,2,FALSE)</f>
        <v xml:space="preserve">Réaliser les modes opératoires concernant : les essais de résistance à la pression ; les essais d’étanchéité ; le tirage à vide </v>
      </c>
      <c r="G5" s="175" t="str">
        <f>VLOOKUP(E5,Tâches!I46:J65,2,FALSE)</f>
        <v>T1</v>
      </c>
      <c r="H5" s="176"/>
      <c r="I5" s="183" t="s">
        <v>264</v>
      </c>
      <c r="J5" s="184" t="s">
        <v>264</v>
      </c>
      <c r="K5" s="184" t="s">
        <v>264</v>
      </c>
      <c r="L5" s="184" t="s">
        <v>264</v>
      </c>
      <c r="M5" s="185" t="s">
        <v>264</v>
      </c>
      <c r="N5" s="185" t="s">
        <v>264</v>
      </c>
      <c r="O5" s="185" t="s">
        <v>264</v>
      </c>
    </row>
    <row r="6" spans="1:15" x14ac:dyDescent="0.35">
      <c r="C6" s="436"/>
      <c r="D6" s="441"/>
      <c r="E6" s="181" t="s">
        <v>402</v>
      </c>
      <c r="F6" s="159" t="str">
        <f>VLOOKUP(E6,Tâches!G44:H60,2,FALSE)</f>
        <v>Compléter la charge du réseau fluidique</v>
      </c>
      <c r="G6" s="177" t="str">
        <f>VLOOKUP(E6,Tâches!I46:J65,2,FALSE)</f>
        <v>T2</v>
      </c>
      <c r="H6" s="176"/>
      <c r="I6" s="186"/>
      <c r="J6" s="187"/>
      <c r="K6" s="187"/>
      <c r="L6" s="187"/>
      <c r="M6" s="188"/>
      <c r="N6" s="188"/>
      <c r="O6" s="188"/>
    </row>
    <row r="7" spans="1:15" x14ac:dyDescent="0.35">
      <c r="C7" s="436"/>
      <c r="D7" s="441"/>
      <c r="E7" s="182" t="s">
        <v>872</v>
      </c>
      <c r="F7" s="159" t="str">
        <f>VLOOKUP(E7,Tâches!G44:H60,2,FALSE)</f>
        <v>Recenser les informations à connaître sur le déroulement des opérations (préparation, difficultés, contraintes dues aux autres intervenants …)</v>
      </c>
      <c r="G7" s="177" t="str">
        <f>VLOOKUP(E7,Tâches!I46:J65,2,FALSE)</f>
        <v>T1</v>
      </c>
      <c r="H7" s="176"/>
      <c r="I7" s="186"/>
      <c r="J7" s="187"/>
      <c r="K7" s="187"/>
      <c r="L7" s="187"/>
      <c r="M7" s="188"/>
      <c r="N7" s="188"/>
      <c r="O7" s="188"/>
    </row>
    <row r="8" spans="1:15" x14ac:dyDescent="0.35">
      <c r="C8" s="436"/>
      <c r="D8" s="441"/>
      <c r="E8" s="181" t="s">
        <v>41</v>
      </c>
      <c r="F8" s="159" t="str">
        <f>VLOOKUP(E8,Tâches!G44:H60,2,FALSE)</f>
        <v>?</v>
      </c>
      <c r="G8" s="177" t="str">
        <f>VLOOKUP(E8,Tâches!I46:J65,2,FALSE)</f>
        <v>?</v>
      </c>
      <c r="H8" s="176"/>
      <c r="I8" s="186"/>
      <c r="J8" s="187"/>
      <c r="K8" s="187"/>
      <c r="L8" s="187"/>
      <c r="M8" s="188"/>
      <c r="N8" s="188"/>
      <c r="O8" s="188"/>
    </row>
    <row r="9" spans="1:15" ht="15" thickBot="1" x14ac:dyDescent="0.4">
      <c r="C9" s="437"/>
      <c r="D9" s="441"/>
      <c r="E9" s="182" t="s">
        <v>41</v>
      </c>
      <c r="F9" s="159" t="str">
        <f>VLOOKUP(E9,Tâches!G44:H60,2,FALSE)</f>
        <v>?</v>
      </c>
      <c r="G9" s="177" t="str">
        <f>VLOOKUP(E9,Tâches!I46:J65,2,FALSE)</f>
        <v>?</v>
      </c>
      <c r="H9" s="176"/>
      <c r="I9" s="186"/>
      <c r="J9" s="187"/>
      <c r="K9" s="187"/>
      <c r="L9" s="187"/>
      <c r="M9" s="188"/>
      <c r="N9" s="188"/>
      <c r="O9" s="188"/>
    </row>
    <row r="10" spans="1:15" x14ac:dyDescent="0.35">
      <c r="D10" s="441"/>
      <c r="E10" s="181" t="s">
        <v>41</v>
      </c>
      <c r="F10" s="159" t="str">
        <f>VLOOKUP(E10,Tâches!G44:H60,2,FALSE)</f>
        <v>?</v>
      </c>
      <c r="G10" s="177" t="str">
        <f>VLOOKUP(E10,Tâches!I46:J65,2,FALSE)</f>
        <v>?</v>
      </c>
      <c r="H10" s="176"/>
      <c r="I10" s="186"/>
      <c r="J10" s="187"/>
      <c r="K10" s="187"/>
      <c r="L10" s="187"/>
      <c r="M10" s="188"/>
      <c r="N10" s="188"/>
      <c r="O10" s="188"/>
    </row>
    <row r="11" spans="1:15" x14ac:dyDescent="0.35">
      <c r="C11" s="155"/>
      <c r="D11" s="441"/>
      <c r="E11" s="182" t="s">
        <v>41</v>
      </c>
      <c r="F11" s="159" t="str">
        <f>VLOOKUP(E11,Tâches!G44:H60,2,FALSE)</f>
        <v>?</v>
      </c>
      <c r="G11" s="177" t="str">
        <f>VLOOKUP(E11,Tâches!I46:J65,2,FALSE)</f>
        <v>?</v>
      </c>
      <c r="H11" s="176"/>
      <c r="I11" s="186"/>
      <c r="J11" s="187"/>
      <c r="K11" s="187"/>
      <c r="L11" s="187"/>
      <c r="M11" s="188"/>
      <c r="N11" s="188"/>
      <c r="O11" s="188"/>
    </row>
    <row r="12" spans="1:15" ht="15" thickBot="1" x14ac:dyDescent="0.4">
      <c r="C12" s="155"/>
      <c r="D12" s="442"/>
      <c r="E12" s="181" t="s">
        <v>41</v>
      </c>
      <c r="F12" s="159" t="str">
        <f>VLOOKUP(E12,Tâches!G44:H60,2,FALSE)</f>
        <v>?</v>
      </c>
      <c r="G12" s="177" t="str">
        <f>VLOOKUP(E12,Tâches!I46:IJ65,2,FALSE)</f>
        <v>?</v>
      </c>
      <c r="H12" s="176"/>
      <c r="I12" s="186"/>
      <c r="J12" s="187"/>
      <c r="K12" s="187"/>
      <c r="L12" s="187"/>
      <c r="M12" s="188"/>
      <c r="N12" s="188"/>
      <c r="O12" s="188"/>
    </row>
    <row r="13" spans="1:15" x14ac:dyDescent="0.35">
      <c r="C13" s="179"/>
      <c r="E13" s="182" t="s">
        <v>41</v>
      </c>
      <c r="F13" s="159" t="str">
        <f>VLOOKUP(E13,Tâches!G44:H60,2,FALSE)</f>
        <v>?</v>
      </c>
      <c r="G13" s="177" t="str">
        <f>VLOOKUP(E13,Tâches!I46:J65,2,FALSE)</f>
        <v>?</v>
      </c>
      <c r="I13" s="186"/>
      <c r="J13" s="187"/>
      <c r="K13" s="187"/>
      <c r="L13" s="187"/>
      <c r="M13" s="188"/>
      <c r="N13" s="188"/>
      <c r="O13" s="188"/>
    </row>
    <row r="14" spans="1:15" x14ac:dyDescent="0.35">
      <c r="C14" s="179"/>
      <c r="E14" s="181" t="s">
        <v>41</v>
      </c>
      <c r="F14" s="159" t="str">
        <f>VLOOKUP(E14,Tâches!G44:H60,2,FALSE)</f>
        <v>?</v>
      </c>
      <c r="G14" s="177" t="str">
        <f>VLOOKUP(E14,Tâches!I46:J65,2,FALSE)</f>
        <v>?</v>
      </c>
      <c r="I14" s="186"/>
      <c r="J14" s="187"/>
      <c r="K14" s="187"/>
      <c r="L14" s="187"/>
      <c r="M14" s="188"/>
      <c r="N14" s="188"/>
      <c r="O14" s="188"/>
    </row>
    <row r="15" spans="1:15" x14ac:dyDescent="0.35">
      <c r="C15" s="179"/>
      <c r="E15" s="182" t="s">
        <v>41</v>
      </c>
      <c r="F15" s="159" t="str">
        <f>VLOOKUP(E15,Tâches!G44:H60,2,FALSE)</f>
        <v>?</v>
      </c>
      <c r="G15" s="177" t="str">
        <f>VLOOKUP(E15,Tâches!I46:J65,2,FALSE)</f>
        <v>?</v>
      </c>
      <c r="I15" s="186"/>
      <c r="J15" s="187"/>
      <c r="K15" s="187"/>
      <c r="L15" s="187"/>
      <c r="M15" s="188"/>
      <c r="N15" s="188"/>
      <c r="O15" s="188"/>
    </row>
    <row r="16" spans="1:15" x14ac:dyDescent="0.35">
      <c r="C16" s="179"/>
      <c r="E16" s="181" t="s">
        <v>41</v>
      </c>
      <c r="F16" s="159" t="str">
        <f>VLOOKUP(E16,Tâches!G44:H60,2,FALSE)</f>
        <v>?</v>
      </c>
      <c r="G16" s="177" t="str">
        <f>VLOOKUP(E16,Tâches!I46:IJ65,2,FALSE)</f>
        <v>?</v>
      </c>
      <c r="I16" s="186"/>
      <c r="J16" s="187"/>
      <c r="K16" s="187"/>
      <c r="L16" s="187"/>
      <c r="M16" s="188"/>
      <c r="N16" s="188"/>
      <c r="O16" s="188"/>
    </row>
    <row r="17" spans="3:15" x14ac:dyDescent="0.35">
      <c r="C17" s="179"/>
      <c r="E17" s="182" t="s">
        <v>41</v>
      </c>
      <c r="F17" s="159" t="str">
        <f>VLOOKUP(E17,Tâches!G44:H60,2,FALSE)</f>
        <v>?</v>
      </c>
      <c r="G17" s="177" t="str">
        <f>VLOOKUP(E17,Tâches!I46:IJ65,2,FALSE)</f>
        <v>?</v>
      </c>
      <c r="I17" s="186"/>
      <c r="J17" s="187"/>
      <c r="K17" s="187"/>
      <c r="L17" s="187"/>
      <c r="M17" s="188"/>
      <c r="N17" s="188"/>
      <c r="O17" s="188"/>
    </row>
    <row r="18" spans="3:15" x14ac:dyDescent="0.35">
      <c r="E18" s="181" t="s">
        <v>41</v>
      </c>
      <c r="F18" s="159" t="str">
        <f>VLOOKUP(E18,Tâches!G44:H60,2,FALSE)</f>
        <v>?</v>
      </c>
      <c r="G18" s="177" t="str">
        <f>VLOOKUP(E18,Tâches!I46:IJ65,2,FALSE)</f>
        <v>?</v>
      </c>
    </row>
    <row r="19" spans="3:15" x14ac:dyDescent="0.35">
      <c r="E19" s="182" t="s">
        <v>41</v>
      </c>
      <c r="F19" s="159" t="str">
        <f>VLOOKUP(E19,Tâches!G44:H60,2,FALSE)</f>
        <v>?</v>
      </c>
      <c r="G19" s="177" t="str">
        <f>VLOOKUP(E19,Tâches!I46:IJ65,2,FALSE)</f>
        <v>?</v>
      </c>
    </row>
    <row r="20" spans="3:15" x14ac:dyDescent="0.35">
      <c r="E20" s="181" t="s">
        <v>41</v>
      </c>
      <c r="F20" s="159" t="str">
        <f>VLOOKUP(E20,Tâches!G44:H69,2,FALSE)</f>
        <v>?</v>
      </c>
      <c r="G20" s="177" t="str">
        <f>VLOOKUP(E20,Tâches!I46:IJ69,2,FALSE)</f>
        <v>?</v>
      </c>
    </row>
    <row r="21" spans="3:15" x14ac:dyDescent="0.35">
      <c r="E21" s="182" t="s">
        <v>41</v>
      </c>
      <c r="F21" s="159" t="str">
        <f>VLOOKUP(E21,Tâches!G44:H69,2,FALSE)</f>
        <v>?</v>
      </c>
      <c r="G21" s="177" t="str">
        <f>VLOOKUP(E21,Tâches!I46:IJ69,2,FALSE)</f>
        <v>?</v>
      </c>
    </row>
    <row r="22" spans="3:15" x14ac:dyDescent="0.35">
      <c r="E22" s="181" t="s">
        <v>41</v>
      </c>
      <c r="F22" s="159" t="str">
        <f>VLOOKUP(E22,Tâches!G44:H69,2,FALSE)</f>
        <v>?</v>
      </c>
      <c r="G22" s="177" t="str">
        <f>VLOOKUP(E22,Tâches!I46:IJ69,2,FALSE)</f>
        <v>?</v>
      </c>
    </row>
    <row r="23" spans="3:15" x14ac:dyDescent="0.35">
      <c r="E23" s="182" t="s">
        <v>41</v>
      </c>
      <c r="F23" s="159" t="str">
        <f>VLOOKUP(E23,Tâches!G44:H69,2,FALSE)</f>
        <v>?</v>
      </c>
      <c r="G23" s="177" t="str">
        <f>VLOOKUP(E23,Tâches!I46:IJ69,2,FALSE)</f>
        <v>?</v>
      </c>
    </row>
  </sheetData>
  <sheetProtection sheet="1" selectLockedCells="1"/>
  <mergeCells count="12">
    <mergeCell ref="I1:M1"/>
    <mergeCell ref="N2:O2"/>
    <mergeCell ref="I2:M2"/>
    <mergeCell ref="O3:O4"/>
    <mergeCell ref="N3:N4"/>
    <mergeCell ref="C4:C9"/>
    <mergeCell ref="M3:M4"/>
    <mergeCell ref="D4:D12"/>
    <mergeCell ref="G3:G4"/>
    <mergeCell ref="I3:I4"/>
    <mergeCell ref="K3:K4"/>
    <mergeCell ref="L3:L4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4000000}">
          <x14:formula1>
            <xm:f>Tâches!$G$44:$G$60</xm:f>
          </x14:formula1>
          <xm:sqref>E6:E23</xm:sqref>
        </x14:dataValidation>
        <x14:dataValidation type="list" allowBlank="1" showInputMessage="1" showErrorMessage="1" xr:uid="{4B696923-6CB8-4AFC-92B2-28D595C1217F}">
          <x14:formula1>
            <xm:f>Tâches!$D$44:$D$60</xm:f>
          </x14:formula1>
          <xm:sqref>E5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V30"/>
  <sheetViews>
    <sheetView topLeftCell="N4" zoomScale="70" zoomScaleNormal="70" workbookViewId="0">
      <selection activeCell="V18" sqref="V18"/>
    </sheetView>
  </sheetViews>
  <sheetFormatPr baseColWidth="10" defaultColWidth="11.54296875" defaultRowHeight="14.5" x14ac:dyDescent="0.35"/>
  <cols>
    <col min="1" max="1" width="5.36328125" style="141" customWidth="1"/>
    <col min="2" max="2" width="6.36328125" style="141" customWidth="1"/>
    <col min="3" max="3" width="49" style="141" customWidth="1"/>
    <col min="4" max="4" width="45.08984375" style="141" customWidth="1"/>
    <col min="5" max="5" width="6.6328125" style="141" bestFit="1" customWidth="1"/>
    <col min="6" max="6" width="112.36328125" style="141" customWidth="1"/>
    <col min="7" max="7" width="10.36328125" style="176" customWidth="1"/>
    <col min="8" max="8" width="12.6328125" style="176" customWidth="1"/>
    <col min="9" max="9" width="11.54296875" style="141" customWidth="1"/>
    <col min="10" max="10" width="15.6328125" style="141" customWidth="1"/>
    <col min="11" max="11" width="100.54296875" style="141" customWidth="1"/>
    <col min="12" max="12" width="116.54296875" style="141" customWidth="1"/>
    <col min="13" max="13" width="15.6328125" style="141" customWidth="1"/>
    <col min="14" max="14" width="8.6328125" style="141" customWidth="1"/>
    <col min="15" max="15" width="8.81640625" style="141" customWidth="1"/>
    <col min="16" max="16" width="10.54296875" style="141" customWidth="1"/>
    <col min="17" max="17" width="24.36328125" style="141" customWidth="1"/>
    <col min="18" max="18" width="14.453125" style="141" customWidth="1"/>
    <col min="19" max="19" width="24.6328125" style="141" bestFit="1" customWidth="1"/>
    <col min="20" max="20" width="76.90625" style="172" customWidth="1"/>
    <col min="21" max="21" width="10.453125" style="141" bestFit="1" customWidth="1"/>
    <col min="22" max="22" width="61.1796875" style="141" customWidth="1"/>
    <col min="23" max="23" width="16.36328125" style="141" customWidth="1"/>
    <col min="24" max="16384" width="11.54296875" style="141"/>
  </cols>
  <sheetData>
    <row r="1" spans="3:22" x14ac:dyDescent="0.35">
      <c r="C1" s="151"/>
      <c r="D1" s="155"/>
      <c r="E1" s="155"/>
      <c r="F1" s="155"/>
      <c r="H1" s="151"/>
      <c r="J1" s="155"/>
      <c r="N1" s="189"/>
      <c r="O1" s="189"/>
      <c r="P1" s="190"/>
      <c r="Q1" s="191"/>
      <c r="R1" s="189"/>
      <c r="S1" s="192"/>
      <c r="T1" s="191"/>
    </row>
    <row r="2" spans="3:22" x14ac:dyDescent="0.35">
      <c r="C2" s="151"/>
      <c r="D2" s="155"/>
      <c r="E2" s="155"/>
      <c r="F2" s="155"/>
      <c r="H2" s="151"/>
      <c r="J2" s="155"/>
      <c r="N2" s="189"/>
      <c r="O2" s="189"/>
      <c r="P2" s="190"/>
      <c r="Q2" s="191"/>
      <c r="R2" s="189"/>
      <c r="S2" s="192"/>
      <c r="T2" s="191"/>
    </row>
    <row r="3" spans="3:22" x14ac:dyDescent="0.35">
      <c r="C3" s="151"/>
      <c r="D3" s="155"/>
      <c r="J3" s="141" t="s">
        <v>210</v>
      </c>
      <c r="N3" s="454" t="s">
        <v>282</v>
      </c>
      <c r="O3" s="454"/>
      <c r="P3" s="454"/>
      <c r="S3" s="141" t="s">
        <v>210</v>
      </c>
      <c r="T3" s="141"/>
      <c r="U3" s="172"/>
    </row>
    <row r="4" spans="3:22" x14ac:dyDescent="0.35">
      <c r="C4" s="151"/>
      <c r="D4" s="155"/>
      <c r="J4" s="140" t="s">
        <v>209</v>
      </c>
      <c r="N4" s="454" t="s">
        <v>281</v>
      </c>
      <c r="O4" s="454"/>
      <c r="P4" s="454"/>
      <c r="S4" s="140" t="s">
        <v>211</v>
      </c>
      <c r="T4" s="141"/>
      <c r="U4" s="172"/>
    </row>
    <row r="5" spans="3:22" ht="15" customHeight="1" thickBot="1" x14ac:dyDescent="0.4">
      <c r="C5" s="151"/>
      <c r="D5" s="193"/>
      <c r="E5" s="194"/>
      <c r="F5" s="195"/>
      <c r="G5" s="457" t="s">
        <v>272</v>
      </c>
      <c r="H5" s="459" t="s">
        <v>271</v>
      </c>
      <c r="I5" s="461" t="s">
        <v>273</v>
      </c>
      <c r="J5" s="147" t="s">
        <v>291</v>
      </c>
      <c r="N5" s="463" t="s">
        <v>293</v>
      </c>
      <c r="O5" s="463"/>
      <c r="P5" s="463"/>
      <c r="S5" s="147" t="s">
        <v>291</v>
      </c>
      <c r="T5" s="141"/>
      <c r="U5" s="172"/>
    </row>
    <row r="6" spans="3:22" ht="15" customHeight="1" thickBot="1" x14ac:dyDescent="0.4">
      <c r="C6" s="151"/>
      <c r="D6" s="196" t="s">
        <v>290</v>
      </c>
      <c r="E6" s="197" t="s">
        <v>29</v>
      </c>
      <c r="F6" s="198"/>
      <c r="G6" s="458"/>
      <c r="H6" s="460"/>
      <c r="I6" s="462"/>
      <c r="J6" s="199" t="s">
        <v>131</v>
      </c>
      <c r="K6" s="200" t="s">
        <v>173</v>
      </c>
      <c r="L6" s="201" t="s">
        <v>26</v>
      </c>
      <c r="M6" s="202" t="s">
        <v>176</v>
      </c>
      <c r="N6" s="203" t="s">
        <v>365</v>
      </c>
      <c r="O6" s="170" t="s">
        <v>366</v>
      </c>
      <c r="P6" s="204" t="s">
        <v>336</v>
      </c>
      <c r="Q6" s="205" t="s">
        <v>275</v>
      </c>
      <c r="R6" s="203" t="s">
        <v>276</v>
      </c>
      <c r="S6" s="206" t="s">
        <v>11</v>
      </c>
      <c r="T6" s="172" t="s">
        <v>574</v>
      </c>
      <c r="U6" s="172" t="s">
        <v>589</v>
      </c>
      <c r="V6" s="141" t="s">
        <v>590</v>
      </c>
    </row>
    <row r="7" spans="3:22" ht="15" customHeight="1" x14ac:dyDescent="0.35">
      <c r="C7" s="207" t="s">
        <v>395</v>
      </c>
      <c r="D7" s="208">
        <f>Tâches!A47</f>
        <v>0</v>
      </c>
      <c r="E7" s="209" t="str">
        <f>'2. Problématisation E31b'!E5</f>
        <v>A3T13</v>
      </c>
      <c r="F7" s="198" t="str">
        <f>'2. Problématisation E31b'!F5</f>
        <v xml:space="preserve">Réaliser les modes opératoires concernant : les essais de résistance à la pression ; les essais d’étanchéité ; le tirage à vide </v>
      </c>
      <c r="G7" s="210" t="str">
        <f>'2. Problématisation E31b'!G5</f>
        <v>T1</v>
      </c>
      <c r="H7" s="211" t="str">
        <f>VLOOKUP(G7,Tâches!J44:K60,2,FALSE)</f>
        <v xml:space="preserve">C7 </v>
      </c>
      <c r="I7" s="212" t="str">
        <f>VLOOKUP(J7,Compétences!G70:H96,2,FALSE)</f>
        <v>C7</v>
      </c>
      <c r="J7" s="226" t="s">
        <v>473</v>
      </c>
      <c r="K7" s="213" t="str">
        <f>VLOOKUP(J7,Compétences!A70:B96,2,FALSE)</f>
        <v>Contrôler la conformité des réalisations sur les réseaux fluidiques et les installations électriques</v>
      </c>
      <c r="L7" s="214" t="str">
        <f>VLOOKUP(J7,Compétences!C70:D96,2,FALSE)</f>
        <v>Les réseaux et les contrôles sont identifiés</v>
      </c>
      <c r="M7" s="215" t="str">
        <f>I7</f>
        <v>C7</v>
      </c>
      <c r="N7" s="228">
        <v>0.1</v>
      </c>
      <c r="O7" s="229"/>
      <c r="P7" s="230"/>
      <c r="Q7" s="216" t="str">
        <f>VLOOKUP(M7,Tâches!V52:W55,2,FALSE)</f>
        <v>S1 ; S2 ; S3 ; S4 ; S6 ; S7</v>
      </c>
      <c r="R7" s="217" t="str">
        <f>VLOOKUP(S7,Savoirs!D3:E37,2,FALSE)</f>
        <v>S4</v>
      </c>
      <c r="S7" s="231" t="s">
        <v>189</v>
      </c>
      <c r="T7" s="175" t="str">
        <f>VLOOKUP(S7,Savoirs!F3:G32,2,FALSE)</f>
        <v>Les réseaux électriques</v>
      </c>
      <c r="U7" s="218">
        <v>1</v>
      </c>
      <c r="V7" s="232" t="s">
        <v>940</v>
      </c>
    </row>
    <row r="8" spans="3:22" x14ac:dyDescent="0.35">
      <c r="C8" s="455" t="str">
        <f>'2. Problématisation E31b'!D4</f>
        <v>Description de la mise en service présente sur l'E2</v>
      </c>
      <c r="D8" s="219"/>
      <c r="E8" s="209" t="str">
        <f>'2. Problématisation E31b'!E6</f>
        <v>A3T22</v>
      </c>
      <c r="F8" s="198" t="str">
        <f>'2. Problématisation E31b'!F6</f>
        <v>Compléter la charge du réseau fluidique</v>
      </c>
      <c r="G8" s="210" t="str">
        <f>'2. Problématisation E31b'!G6</f>
        <v>T2</v>
      </c>
      <c r="H8" s="211" t="str">
        <f>VLOOKUP(G8,Tâches!J44:K60,2,FALSE)</f>
        <v>C7 ; C8 ; C12</v>
      </c>
      <c r="I8" s="212" t="str">
        <f>VLOOKUP(J8,Compétences!G70:H96,2,FALSE)</f>
        <v>C8</v>
      </c>
      <c r="J8" s="227" t="s">
        <v>491</v>
      </c>
      <c r="K8" s="213" t="str">
        <f>VLOOKUP(J8,Compétences!A70:B96,2,FALSE)</f>
        <v>Compléter la charge du réseau fluidique</v>
      </c>
      <c r="L8" s="214" t="str">
        <f>VLOOKUP(J8,Compétences!C70:D96,2,FALSE)</f>
        <v>La charge est réalisée suivant les normes en vigueur et dans le respect de la réglementation sur l'environnement</v>
      </c>
      <c r="M8" s="215" t="str">
        <f t="shared" ref="M8:M21" si="0">I8</f>
        <v>C8</v>
      </c>
      <c r="N8" s="228"/>
      <c r="O8" s="229">
        <v>0.15</v>
      </c>
      <c r="P8" s="230"/>
      <c r="Q8" s="216" t="str">
        <f>VLOOKUP(M8,Tâches!V52:W55,2,FALSE)</f>
        <v>S3 ; S4 ; S6 ; S7</v>
      </c>
      <c r="R8" s="217" t="str">
        <f>VLOOKUP(S8,Savoirs!D3:E37,2,FALSE)</f>
        <v>S3</v>
      </c>
      <c r="S8" s="231" t="s">
        <v>184</v>
      </c>
      <c r="T8" s="212" t="str">
        <f>VLOOKUP(S8,Savoirs!F3:G32,2,FALSE)</f>
        <v>L’analyse fonctionnelle et structurelle</v>
      </c>
      <c r="U8" s="218">
        <v>2</v>
      </c>
      <c r="V8" s="232"/>
    </row>
    <row r="9" spans="3:22" x14ac:dyDescent="0.35">
      <c r="C9" s="455"/>
      <c r="D9" s="219"/>
      <c r="E9" s="209" t="str">
        <f>'2. Problématisation E31b'!E7</f>
        <v>A5T11</v>
      </c>
      <c r="F9" s="198" t="str">
        <f>'2. Problématisation E31b'!F7</f>
        <v>Recenser les informations à connaître sur le déroulement des opérations (préparation, difficultés, contraintes dues aux autres intervenants …)</v>
      </c>
      <c r="G9" s="210" t="str">
        <f>'2. Problématisation E31b'!G7</f>
        <v>T1</v>
      </c>
      <c r="H9" s="211" t="str">
        <f>VLOOKUP(G9,Tâches!J44:K60,2,FALSE)</f>
        <v xml:space="preserve">C7 </v>
      </c>
      <c r="I9" s="212" t="str">
        <f>VLOOKUP(J9,Compétences!G70:H96,2,FALSE)</f>
        <v>C8</v>
      </c>
      <c r="J9" s="227" t="s">
        <v>500</v>
      </c>
      <c r="K9" s="213" t="str">
        <f>VLOOKUP(J9,Compétences!A70:B96,2,FALSE)</f>
        <v>Assurer la sécurité</v>
      </c>
      <c r="L9" s="214" t="str">
        <f>VLOOKUP(J9,Compétences!C70:D96,2,FALSE)</f>
        <v>Toutes les mesures de prévention des risques pour la sécurité des biens et des personnes sont appliquées</v>
      </c>
      <c r="M9" s="215" t="str">
        <f t="shared" si="0"/>
        <v>C8</v>
      </c>
      <c r="N9" s="228"/>
      <c r="O9" s="229">
        <v>0.35</v>
      </c>
      <c r="P9" s="230"/>
      <c r="Q9" s="216" t="str">
        <f>VLOOKUP(M9,Tâches!V52:W55,2,FALSE)</f>
        <v>S3 ; S4 ; S6 ; S7</v>
      </c>
      <c r="R9" s="217" t="str">
        <f>VLOOKUP(S9,Savoirs!D3:E37,2,FALSE)</f>
        <v>S7</v>
      </c>
      <c r="S9" s="231" t="s">
        <v>198</v>
      </c>
      <c r="T9" s="212" t="str">
        <f>VLOOKUP(S9,Savoirs!F3:G32,2,FALSE)</f>
        <v>Les habilitations et les certifications</v>
      </c>
      <c r="U9" s="218">
        <v>3</v>
      </c>
      <c r="V9" s="232" t="s">
        <v>941</v>
      </c>
    </row>
    <row r="10" spans="3:22" x14ac:dyDescent="0.35">
      <c r="C10" s="455"/>
      <c r="D10" s="219"/>
      <c r="E10" s="209" t="str">
        <f>'2. Problématisation E31b'!E8</f>
        <v>?</v>
      </c>
      <c r="F10" s="198" t="str">
        <f>'2. Problématisation E31b'!F8</f>
        <v>?</v>
      </c>
      <c r="G10" s="210" t="str">
        <f>'2. Problématisation E31b'!G8</f>
        <v>?</v>
      </c>
      <c r="H10" s="211" t="str">
        <f>VLOOKUP(G10,Tâches!J44:K60,2,FALSE)</f>
        <v>?</v>
      </c>
      <c r="I10" s="212" t="str">
        <f>VLOOKUP(J10,Compétences!G70:H96,2,FALSE)</f>
        <v>C12</v>
      </c>
      <c r="J10" s="227" t="s">
        <v>514</v>
      </c>
      <c r="K10" s="213" t="str">
        <f>VLOOKUP(J10,Compétences!A70:B96,2,FALSE)</f>
        <v>Expliquer l’état d’avancement des opérations, leurs contraintes et leurs difficultés</v>
      </c>
      <c r="L10" s="214" t="str">
        <f>VLOOKUP(J10,Compétences!C70:D96,2,FALSE)</f>
        <v>Les contraintes et les difficultés sont identifiées</v>
      </c>
      <c r="M10" s="215" t="str">
        <f t="shared" si="0"/>
        <v>C12</v>
      </c>
      <c r="N10" s="228"/>
      <c r="O10" s="229"/>
      <c r="P10" s="230">
        <v>0.5</v>
      </c>
      <c r="Q10" s="216" t="str">
        <f>VLOOKUP(M10,Tâches!V52:W55,2,FALSE)</f>
        <v>S1 ; S8</v>
      </c>
      <c r="R10" s="217" t="str">
        <f>VLOOKUP(S10,Savoirs!D3:E37,2,FALSE)</f>
        <v>?</v>
      </c>
      <c r="S10" s="231" t="s">
        <v>41</v>
      </c>
      <c r="T10" s="212" t="str">
        <f>VLOOKUP(S10,Savoirs!F3:G32,2,FALSE)</f>
        <v>?</v>
      </c>
      <c r="U10" s="218">
        <v>4</v>
      </c>
      <c r="V10" s="232"/>
    </row>
    <row r="11" spans="3:22" x14ac:dyDescent="0.35">
      <c r="C11" s="455"/>
      <c r="D11" s="219"/>
      <c r="E11" s="209" t="str">
        <f>'2. Problématisation E31b'!E9</f>
        <v>?</v>
      </c>
      <c r="F11" s="198" t="str">
        <f>'2. Problématisation E31b'!F9</f>
        <v>?</v>
      </c>
      <c r="G11" s="210" t="str">
        <f>'2. Problématisation E31b'!G9</f>
        <v>?</v>
      </c>
      <c r="H11" s="211" t="str">
        <f>VLOOKUP(G11,Tâches!J44:K60,2,FALSE)</f>
        <v>?</v>
      </c>
      <c r="I11" s="212" t="str">
        <f>VLOOKUP(J11,Compétences!G70:H96,2,FALSE)</f>
        <v>C7</v>
      </c>
      <c r="J11" s="227" t="s">
        <v>479</v>
      </c>
      <c r="K11" s="213" t="str">
        <f>VLOOKUP(J11,Compétences!A70:B96,2,FALSE)</f>
        <v>Identifier les risques professionnels</v>
      </c>
      <c r="L11" s="214" t="str">
        <f>VLOOKUP(J11,Compétences!C70:D96,2,FALSE)</f>
        <v>Les risques professionnels sont identifiés et permettent une intervention en sécurité</v>
      </c>
      <c r="M11" s="215" t="str">
        <f t="shared" si="0"/>
        <v>C7</v>
      </c>
      <c r="N11" s="228">
        <v>0.2</v>
      </c>
      <c r="O11" s="229"/>
      <c r="P11" s="230"/>
      <c r="Q11" s="216" t="str">
        <f>VLOOKUP(M11,Tâches!V52:W55,2,FALSE)</f>
        <v>S1 ; S2 ; S3 ; S4 ; S6 ; S7</v>
      </c>
      <c r="R11" s="217" t="str">
        <f>VLOOKUP(S11,Savoirs!D3:E37,2,FALSE)</f>
        <v>?</v>
      </c>
      <c r="S11" s="231" t="s">
        <v>41</v>
      </c>
      <c r="T11" s="212" t="str">
        <f>VLOOKUP(S11,Savoirs!F3:G32,2,FALSE)</f>
        <v>?</v>
      </c>
      <c r="U11" s="218">
        <v>5</v>
      </c>
      <c r="V11" s="232"/>
    </row>
    <row r="12" spans="3:22" x14ac:dyDescent="0.35">
      <c r="C12" s="455"/>
      <c r="D12" s="219"/>
      <c r="E12" s="209" t="str">
        <f>'2. Problématisation E31b'!E10</f>
        <v>?</v>
      </c>
      <c r="F12" s="198" t="str">
        <f>'2. Problématisation E31b'!F10</f>
        <v>?</v>
      </c>
      <c r="G12" s="210" t="str">
        <f>'2. Problématisation E31b'!G10</f>
        <v>?</v>
      </c>
      <c r="H12" s="211" t="str">
        <f>VLOOKUP(G12,Tâches!J44:K60,2,FALSE)</f>
        <v>?</v>
      </c>
      <c r="I12" s="212" t="str">
        <f>VLOOKUP(J12,Compétences!G70:H96,2,FALSE)</f>
        <v>C12</v>
      </c>
      <c r="J12" s="227" t="s">
        <v>513</v>
      </c>
      <c r="K12" s="213" t="str">
        <f>VLOOKUP(J12,Compétences!A70:B96,2,FALSE)</f>
        <v>Expliquer l’état d’avancement des opérations, leurs contraintes et leurs difficultés</v>
      </c>
      <c r="L12" s="214" t="str">
        <f>VLOOKUP(J12,Compétences!C70:D96,2,FALSE)</f>
        <v>L’état d’avancement des opérations est clairement décrit</v>
      </c>
      <c r="M12" s="215" t="str">
        <f t="shared" si="0"/>
        <v>C12</v>
      </c>
      <c r="N12" s="228"/>
      <c r="O12" s="229"/>
      <c r="P12" s="230">
        <v>0.24</v>
      </c>
      <c r="Q12" s="216" t="str">
        <f>VLOOKUP(M12,Tâches!V52:W55,2,FALSE)</f>
        <v>S1 ; S8</v>
      </c>
      <c r="R12" s="217" t="str">
        <f>VLOOKUP(S12,Savoirs!D3:E37,2,FALSE)</f>
        <v>?</v>
      </c>
      <c r="S12" s="231" t="s">
        <v>41</v>
      </c>
      <c r="T12" s="212" t="str">
        <f>VLOOKUP(S12,Savoirs!F3:G32,2,FALSE)</f>
        <v>?</v>
      </c>
      <c r="U12" s="218">
        <v>6</v>
      </c>
      <c r="V12" s="232"/>
    </row>
    <row r="13" spans="3:22" x14ac:dyDescent="0.35">
      <c r="C13" s="455"/>
      <c r="D13" s="219"/>
      <c r="E13" s="209" t="str">
        <f>'2. Problématisation E31b'!E11</f>
        <v>?</v>
      </c>
      <c r="F13" s="198" t="str">
        <f>'2. Problématisation E31b'!F11</f>
        <v>?</v>
      </c>
      <c r="G13" s="210" t="str">
        <f>'2. Problématisation E31b'!G11</f>
        <v>?</v>
      </c>
      <c r="H13" s="211" t="str">
        <f>VLOOKUP(G13,Tâches!J44:K60,2,FALSE)</f>
        <v>?</v>
      </c>
      <c r="I13" s="212" t="str">
        <f>VLOOKUP(J13,Compétences!G70:H96,2,FALSE)</f>
        <v>C7</v>
      </c>
      <c r="J13" s="227" t="s">
        <v>483</v>
      </c>
      <c r="K13" s="213" t="str">
        <f>VLOOKUP(J13,Compétences!A70:B96,2,FALSE)</f>
        <v>Prérégler les appareils de régulation et de sécurité</v>
      </c>
      <c r="L13" s="214" t="str">
        <f>VLOOKUP(J13,Compétences!C70:D96,2,FALSE)</f>
        <v>Les préréglages permettent une mise en service de toute ou partie de l’installation</v>
      </c>
      <c r="M13" s="215" t="str">
        <f t="shared" si="0"/>
        <v>C7</v>
      </c>
      <c r="N13" s="228">
        <v>0.7</v>
      </c>
      <c r="O13" s="229"/>
      <c r="P13" s="230"/>
      <c r="Q13" s="216" t="str">
        <f>VLOOKUP(M13,Tâches!V52:W55,2,FALSE)</f>
        <v>S1 ; S2 ; S3 ; S4 ; S6 ; S7</v>
      </c>
      <c r="R13" s="217" t="str">
        <f>VLOOKUP(S13,Savoirs!D3:E37,2,FALSE)</f>
        <v>?</v>
      </c>
      <c r="S13" s="231" t="s">
        <v>41</v>
      </c>
      <c r="T13" s="212" t="str">
        <f>VLOOKUP(S13,Savoirs!F3:G32,2,FALSE)</f>
        <v>?</v>
      </c>
      <c r="U13" s="218">
        <v>7</v>
      </c>
      <c r="V13" s="232"/>
    </row>
    <row r="14" spans="3:22" ht="15" thickBot="1" x14ac:dyDescent="0.4">
      <c r="C14" s="456"/>
      <c r="D14" s="219"/>
      <c r="E14" s="209" t="str">
        <f>'2. Problématisation E31b'!E12</f>
        <v>?</v>
      </c>
      <c r="F14" s="198" t="str">
        <f>'2. Problématisation E31b'!F12</f>
        <v>?</v>
      </c>
      <c r="G14" s="210" t="str">
        <f>'2. Problématisation E31b'!G12</f>
        <v>?</v>
      </c>
      <c r="H14" s="211" t="str">
        <f>VLOOKUP(G14,Tâches!J44:K60,2,FALSE)</f>
        <v>?</v>
      </c>
      <c r="I14" s="212" t="str">
        <f>VLOOKUP(J14,Compétences!G70:H96,2,FALSE)</f>
        <v>C12</v>
      </c>
      <c r="J14" s="227" t="s">
        <v>524</v>
      </c>
      <c r="K14" s="213" t="str">
        <f>VLOOKUP(J14,Compétences!A70:B96,2,FALSE)</f>
        <v>Rédiger un compte rendu, un rapport d'activité</v>
      </c>
      <c r="L14" s="214" t="str">
        <f>VLOOKUP(J14,Compétences!C70:D96,2,FALSE)</f>
        <v>Le compte rendu est complet et exploitatble</v>
      </c>
      <c r="M14" s="215" t="str">
        <f t="shared" si="0"/>
        <v>C12</v>
      </c>
      <c r="N14" s="228"/>
      <c r="O14" s="229"/>
      <c r="P14" s="230">
        <v>0.26</v>
      </c>
      <c r="Q14" s="216" t="str">
        <f>VLOOKUP(M14,Tâches!V52:W55,2,FALSE)</f>
        <v>S1 ; S8</v>
      </c>
      <c r="R14" s="217" t="str">
        <f>VLOOKUP(S14,Savoirs!D3:E37,2,FALSE)</f>
        <v>?</v>
      </c>
      <c r="S14" s="231" t="s">
        <v>41</v>
      </c>
      <c r="T14" s="212" t="str">
        <f>VLOOKUP(S14,Savoirs!F3:G32,2,FALSE)</f>
        <v>?</v>
      </c>
      <c r="U14" s="218">
        <v>8</v>
      </c>
      <c r="V14" s="232"/>
    </row>
    <row r="15" spans="3:22" x14ac:dyDescent="0.35">
      <c r="C15" s="151"/>
      <c r="D15" s="219"/>
      <c r="E15" s="209" t="str">
        <f>'2. Problématisation E31b'!E13</f>
        <v>?</v>
      </c>
      <c r="F15" s="198" t="str">
        <f>'2. Problématisation E31b'!F13</f>
        <v>?</v>
      </c>
      <c r="G15" s="210" t="str">
        <f>'2. Problématisation E31b'!G13</f>
        <v>?</v>
      </c>
      <c r="H15" s="211" t="str">
        <f>VLOOKUP(G15,Tâches!J44:K60,2,FALSE)</f>
        <v>?</v>
      </c>
      <c r="I15" s="212" t="str">
        <f>VLOOKUP(J15,Compétences!G70:H96,2,FALSE)</f>
        <v>C8</v>
      </c>
      <c r="J15" s="227" t="s">
        <v>494</v>
      </c>
      <c r="K15" s="213" t="str">
        <f>VLOOKUP(J15,Compétences!A70:B96,2,FALSE)</f>
        <v>Ajuster les réglages des systèmes de régulation et de sécurité</v>
      </c>
      <c r="L15" s="214" t="str">
        <f>VLOOKUP(J15,Compétences!C70:D96,2,FALSE)</f>
        <v>Le réglage des sécurités est réalisé justifié et précis</v>
      </c>
      <c r="M15" s="215" t="str">
        <f t="shared" si="0"/>
        <v>C8</v>
      </c>
      <c r="N15" s="228"/>
      <c r="O15" s="229">
        <v>0.25</v>
      </c>
      <c r="P15" s="230"/>
      <c r="Q15" s="216" t="str">
        <f>VLOOKUP(M15,Tâches!V52:W55,2,FALSE)</f>
        <v>S3 ; S4 ; S6 ; S7</v>
      </c>
      <c r="R15" s="217" t="str">
        <f>VLOOKUP(S15,Savoirs!D3:E37,2,FALSE)</f>
        <v>?</v>
      </c>
      <c r="S15" s="231" t="s">
        <v>41</v>
      </c>
      <c r="T15" s="212" t="str">
        <f>VLOOKUP(S15,Savoirs!F3:G32,2,FALSE)</f>
        <v>?</v>
      </c>
      <c r="U15" s="218">
        <v>9</v>
      </c>
      <c r="V15" s="232"/>
    </row>
    <row r="16" spans="3:22" x14ac:dyDescent="0.35">
      <c r="C16" s="176"/>
      <c r="D16" s="219"/>
      <c r="E16" s="209" t="str">
        <f>'2. Problématisation E31b'!E14</f>
        <v>?</v>
      </c>
      <c r="F16" s="198" t="str">
        <f>'2. Problématisation E31b'!F14</f>
        <v>?</v>
      </c>
      <c r="G16" s="210" t="str">
        <f>'2. Problématisation E31b'!G14</f>
        <v>?</v>
      </c>
      <c r="H16" s="211" t="str">
        <f>VLOOKUP(G16,Tâches!J44:K60,2,FALSE)</f>
        <v>?</v>
      </c>
      <c r="I16" s="212" t="str">
        <f>VLOOKUP(J16,Compétences!G70:H96,2,FALSE)</f>
        <v>C8</v>
      </c>
      <c r="J16" s="227" t="s">
        <v>741</v>
      </c>
      <c r="K16" s="213" t="str">
        <f>VLOOKUP(J16,Compétences!A70:B96,2,FALSE)</f>
        <v>Assurer la sécurité</v>
      </c>
      <c r="L16" s="214" t="str">
        <f>VLOOKUP(J16,Compétences!C70:D96,2,FALSE)</f>
        <v>Les règles, principes sur la manipulation des fluides, et les différentses prises de mesures sont respectées</v>
      </c>
      <c r="M16" s="215" t="str">
        <f t="shared" si="0"/>
        <v>C8</v>
      </c>
      <c r="N16" s="228"/>
      <c r="O16" s="229">
        <v>0.15</v>
      </c>
      <c r="P16" s="230"/>
      <c r="Q16" s="216" t="str">
        <f>VLOOKUP(M16,Tâches!V52:W55,2,FALSE)</f>
        <v>S3 ; S4 ; S6 ; S7</v>
      </c>
      <c r="R16" s="217" t="str">
        <f>VLOOKUP(S16,Savoirs!D3:E37,2,FALSE)</f>
        <v>?</v>
      </c>
      <c r="S16" s="231" t="s">
        <v>41</v>
      </c>
      <c r="T16" s="212" t="str">
        <f>VLOOKUP(S16,Savoirs!F3:G32,2,FALSE)</f>
        <v>?</v>
      </c>
      <c r="U16" s="218">
        <v>10</v>
      </c>
      <c r="V16" s="232"/>
    </row>
    <row r="17" spans="3:22" x14ac:dyDescent="0.35">
      <c r="C17" s="220"/>
      <c r="D17" s="219"/>
      <c r="E17" s="209" t="str">
        <f>'2. Problématisation E31b'!E15</f>
        <v>?</v>
      </c>
      <c r="F17" s="198" t="str">
        <f>'2. Problématisation E31b'!F15</f>
        <v>?</v>
      </c>
      <c r="G17" s="210" t="str">
        <f>'2. Problématisation E31b'!G15</f>
        <v>?</v>
      </c>
      <c r="H17" s="211" t="str">
        <f>VLOOKUP(G17,Tâches!J44:K60,2,FALSE)</f>
        <v>?</v>
      </c>
      <c r="I17" s="212" t="str">
        <f>VLOOKUP(J17,Compétences!G70:H96,2,FALSE)</f>
        <v>C8</v>
      </c>
      <c r="J17" s="227" t="s">
        <v>495</v>
      </c>
      <c r="K17" s="213" t="str">
        <f>VLOOKUP(J17,Compétences!A70:B96,2,FALSE)</f>
        <v>Paramétrer le régulateur</v>
      </c>
      <c r="L17" s="214" t="str">
        <f>VLOOKUP(J17,Compétences!C70:D96,2,FALSE)</f>
        <v>Les paramètres sont identifiés</v>
      </c>
      <c r="M17" s="215" t="str">
        <f t="shared" si="0"/>
        <v>C8</v>
      </c>
      <c r="N17" s="228"/>
      <c r="O17" s="229">
        <v>0.1</v>
      </c>
      <c r="P17" s="230"/>
      <c r="Q17" s="216" t="str">
        <f>VLOOKUP(M17,Tâches!V52:W55,2,FALSE)</f>
        <v>S3 ; S4 ; S6 ; S7</v>
      </c>
      <c r="R17" s="217" t="str">
        <f>VLOOKUP(S17,Savoirs!D3:E37,2,FALSE)</f>
        <v>?</v>
      </c>
      <c r="S17" s="231" t="s">
        <v>41</v>
      </c>
      <c r="T17" s="212" t="str">
        <f>VLOOKUP(S17,Savoirs!F3:G32,2,FALSE)</f>
        <v>?</v>
      </c>
      <c r="U17" s="218">
        <v>11</v>
      </c>
      <c r="V17" s="232"/>
    </row>
    <row r="18" spans="3:22" x14ac:dyDescent="0.35">
      <c r="D18" s="219"/>
      <c r="E18" s="209" t="str">
        <f>'2. Problématisation E31b'!E16</f>
        <v>?</v>
      </c>
      <c r="F18" s="198" t="str">
        <f>'2. Problématisation E31b'!F16</f>
        <v>?</v>
      </c>
      <c r="G18" s="210" t="str">
        <f>'2. Problématisation E31b'!G16</f>
        <v>?</v>
      </c>
      <c r="H18" s="211" t="str">
        <f>VLOOKUP(G18,Tâches!J44:K60,2,FALSE)</f>
        <v>?</v>
      </c>
      <c r="I18" s="212" t="str">
        <f>VLOOKUP(J18,Compétences!G70:H96,2,FALSE)</f>
        <v>?</v>
      </c>
      <c r="J18" s="227" t="s">
        <v>41</v>
      </c>
      <c r="K18" s="213" t="str">
        <f>VLOOKUP(J18,Compétences!A70:B96,2,FALSE)</f>
        <v>?</v>
      </c>
      <c r="L18" s="214" t="str">
        <f>VLOOKUP(J18,Compétences!C70:D96,2,FALSE)</f>
        <v>?</v>
      </c>
      <c r="M18" s="215" t="str">
        <f t="shared" si="0"/>
        <v>?</v>
      </c>
      <c r="N18" s="228"/>
      <c r="O18" s="229"/>
      <c r="P18" s="230"/>
      <c r="Q18" s="216" t="str">
        <f>VLOOKUP(M18,Tâches!V52:W55,2,FALSE)</f>
        <v>?</v>
      </c>
      <c r="R18" s="217" t="str">
        <f>VLOOKUP(S18,Savoirs!D3:E37,2,FALSE)</f>
        <v>?</v>
      </c>
      <c r="S18" s="231" t="s">
        <v>41</v>
      </c>
      <c r="T18" s="212" t="str">
        <f>VLOOKUP(S18,Savoirs!F3:G32,2,FALSE)</f>
        <v>?</v>
      </c>
      <c r="U18" s="218">
        <v>12</v>
      </c>
      <c r="V18" s="232"/>
    </row>
    <row r="19" spans="3:22" x14ac:dyDescent="0.35">
      <c r="D19" s="219"/>
      <c r="E19" s="209" t="str">
        <f>'2. Problématisation E31b'!E17</f>
        <v>?</v>
      </c>
      <c r="F19" s="198" t="str">
        <f>'2. Problématisation E31b'!F17</f>
        <v>?</v>
      </c>
      <c r="G19" s="210" t="str">
        <f>'2. Problématisation E31b'!G17</f>
        <v>?</v>
      </c>
      <c r="H19" s="211" t="str">
        <f>VLOOKUP(G19,Tâches!J44:K60,2,FALSE)</f>
        <v>?</v>
      </c>
      <c r="I19" s="212" t="str">
        <f>VLOOKUP(J19,Compétences!G70:H96,2,FALSE)</f>
        <v>?</v>
      </c>
      <c r="J19" s="227" t="s">
        <v>41</v>
      </c>
      <c r="K19" s="213" t="str">
        <f>VLOOKUP(J19,Compétences!A70:B96,2,FALSE)</f>
        <v>?</v>
      </c>
      <c r="L19" s="214" t="str">
        <f>VLOOKUP(J19,Compétences!C70:D96,2,FALSE)</f>
        <v>?</v>
      </c>
      <c r="M19" s="215" t="str">
        <f t="shared" si="0"/>
        <v>?</v>
      </c>
      <c r="N19" s="228"/>
      <c r="O19" s="229"/>
      <c r="P19" s="230"/>
      <c r="Q19" s="216" t="str">
        <f>VLOOKUP(M19,Tâches!V52:W55,2,FALSE)</f>
        <v>?</v>
      </c>
      <c r="R19" s="217" t="str">
        <f>VLOOKUP(S19,Savoirs!D3:E37,2,FALSE)</f>
        <v>?</v>
      </c>
      <c r="S19" s="231" t="s">
        <v>41</v>
      </c>
      <c r="T19" s="212" t="str">
        <f>VLOOKUP(S19,Savoirs!F3:G32,2,FALSE)</f>
        <v>?</v>
      </c>
      <c r="U19" s="218">
        <v>13</v>
      </c>
      <c r="V19" s="232"/>
    </row>
    <row r="20" spans="3:22" x14ac:dyDescent="0.35">
      <c r="D20" s="219"/>
      <c r="E20" s="209" t="str">
        <f>'2. Problématisation E31b'!E18</f>
        <v>?</v>
      </c>
      <c r="F20" s="198" t="str">
        <f>'2. Problématisation E31b'!F18</f>
        <v>?</v>
      </c>
      <c r="G20" s="210" t="str">
        <f>'2. Problématisation E31b'!G18</f>
        <v>?</v>
      </c>
      <c r="H20" s="211" t="str">
        <f>VLOOKUP(G20,Tâches!J44:K60,2,FALSE)</f>
        <v>?</v>
      </c>
      <c r="I20" s="212" t="str">
        <f>VLOOKUP(J20,Compétences!G70:H96,2,FALSE)</f>
        <v>?</v>
      </c>
      <c r="J20" s="227" t="s">
        <v>41</v>
      </c>
      <c r="K20" s="213" t="str">
        <f>VLOOKUP(J20,Compétences!A70:B96,2,FALSE)</f>
        <v>?</v>
      </c>
      <c r="L20" s="214" t="str">
        <f>VLOOKUP(J20,Compétences!C70:D96,2,FALSE)</f>
        <v>?</v>
      </c>
      <c r="M20" s="215" t="str">
        <f t="shared" si="0"/>
        <v>?</v>
      </c>
      <c r="N20" s="228"/>
      <c r="O20" s="229"/>
      <c r="P20" s="230"/>
      <c r="Q20" s="216" t="str">
        <f>VLOOKUP(M20,Tâches!V52:W55,2,FALSE)</f>
        <v>?</v>
      </c>
      <c r="R20" s="217" t="str">
        <f>VLOOKUP(S20,Savoirs!D3:E37,2,FALSE)</f>
        <v>?</v>
      </c>
      <c r="S20" s="231" t="s">
        <v>41</v>
      </c>
      <c r="T20" s="212" t="str">
        <f>VLOOKUP(S20,Savoirs!F3:G32,2,FALSE)</f>
        <v>?</v>
      </c>
      <c r="U20" s="218">
        <v>14</v>
      </c>
      <c r="V20" s="232"/>
    </row>
    <row r="21" spans="3:22" x14ac:dyDescent="0.35">
      <c r="C21" s="221"/>
      <c r="D21" s="219"/>
      <c r="E21" s="209" t="str">
        <f>'2. Problématisation E31b'!E19</f>
        <v>?</v>
      </c>
      <c r="F21" s="198" t="str">
        <f>'2. Problématisation E31b'!F19</f>
        <v>?</v>
      </c>
      <c r="G21" s="210" t="str">
        <f>'2. Problématisation E31b'!G19</f>
        <v>?</v>
      </c>
      <c r="H21" s="211" t="str">
        <f>VLOOKUP(G21,Tâches!J44:K60,2,FALSE)</f>
        <v>?</v>
      </c>
      <c r="I21" s="212" t="str">
        <f>VLOOKUP(J21,Compétences!G70:H96,2,FALSE)</f>
        <v>?</v>
      </c>
      <c r="J21" s="227" t="s">
        <v>41</v>
      </c>
      <c r="K21" s="213" t="str">
        <f>VLOOKUP(J21,Compétences!A70:B96,2,FALSE)</f>
        <v>?</v>
      </c>
      <c r="L21" s="214" t="str">
        <f>VLOOKUP(J21,Compétences!C70:D96,2,FALSE)</f>
        <v>?</v>
      </c>
      <c r="M21" s="215" t="str">
        <f t="shared" si="0"/>
        <v>?</v>
      </c>
      <c r="N21" s="228"/>
      <c r="O21" s="229"/>
      <c r="P21" s="230"/>
      <c r="Q21" s="216" t="str">
        <f>VLOOKUP(M21,Tâches!V52:W55,2,FALSE)</f>
        <v>?</v>
      </c>
      <c r="R21" s="217" t="str">
        <f>VLOOKUP(S21,Savoirs!D3:E37,2,FALSE)</f>
        <v>?</v>
      </c>
      <c r="S21" s="231" t="s">
        <v>41</v>
      </c>
      <c r="T21" s="212" t="str">
        <f>VLOOKUP(S21,Savoirs!F3:G32,2,FALSE)</f>
        <v>?</v>
      </c>
      <c r="U21" s="218">
        <v>15</v>
      </c>
      <c r="V21" s="232"/>
    </row>
    <row r="22" spans="3:22" x14ac:dyDescent="0.35">
      <c r="N22" s="453" t="s">
        <v>581</v>
      </c>
      <c r="O22" s="453"/>
      <c r="P22" s="453"/>
      <c r="Q22" s="192"/>
    </row>
    <row r="23" spans="3:22" x14ac:dyDescent="0.35">
      <c r="F23" s="221" t="s">
        <v>928</v>
      </c>
      <c r="G23" s="222">
        <f>COUNTIF(G7:G21,"T1")</f>
        <v>2</v>
      </c>
      <c r="H23" s="221" t="s">
        <v>578</v>
      </c>
      <c r="I23" s="222">
        <f>COUNTIF(I7:I21,"C7")</f>
        <v>3</v>
      </c>
      <c r="M23" s="220" t="s">
        <v>578</v>
      </c>
      <c r="N23" s="223">
        <f>SUM(N7:N21)</f>
        <v>1</v>
      </c>
      <c r="O23" s="223"/>
      <c r="P23" s="223"/>
      <c r="Q23" s="224" t="s">
        <v>582</v>
      </c>
      <c r="R23" s="222">
        <f>COUNTIF(R7:R21,"S1")</f>
        <v>0</v>
      </c>
    </row>
    <row r="24" spans="3:22" x14ac:dyDescent="0.35">
      <c r="F24" s="221" t="s">
        <v>929</v>
      </c>
      <c r="G24" s="222">
        <f>COUNTIF(G7:G21,"T2")</f>
        <v>1</v>
      </c>
      <c r="H24" s="221" t="s">
        <v>579</v>
      </c>
      <c r="I24" s="222">
        <f>COUNTIF(I7:I21,"C8")</f>
        <v>5</v>
      </c>
      <c r="M24" s="220" t="s">
        <v>579</v>
      </c>
      <c r="N24" s="220"/>
      <c r="O24" s="223">
        <f>SUM(O7:O21)</f>
        <v>1</v>
      </c>
      <c r="P24" s="220"/>
      <c r="Q24" s="224" t="s">
        <v>583</v>
      </c>
      <c r="R24" s="222">
        <f>COUNTIF(R7:R21,"S2")</f>
        <v>0</v>
      </c>
    </row>
    <row r="25" spans="3:22" x14ac:dyDescent="0.35">
      <c r="F25" s="221"/>
      <c r="G25" s="222"/>
      <c r="H25" s="221" t="s">
        <v>633</v>
      </c>
      <c r="I25" s="222">
        <f>COUNTIF(I7:I21,"C12")</f>
        <v>3</v>
      </c>
      <c r="M25" s="220" t="s">
        <v>580</v>
      </c>
      <c r="N25" s="220"/>
      <c r="O25" s="220"/>
      <c r="P25" s="223">
        <f>SUM(P7:P21)</f>
        <v>1</v>
      </c>
      <c r="Q25" s="224" t="s">
        <v>584</v>
      </c>
      <c r="R25" s="222">
        <f>COUNTIF(R7:R21,"S3")</f>
        <v>1</v>
      </c>
    </row>
    <row r="26" spans="3:22" x14ac:dyDescent="0.35">
      <c r="F26" s="221"/>
      <c r="G26" s="222"/>
      <c r="H26" s="221"/>
      <c r="I26" s="222"/>
      <c r="M26" s="220" t="s">
        <v>577</v>
      </c>
      <c r="N26" s="225" t="str">
        <f>IF(N23=100%,"OK","Erreur")</f>
        <v>OK</v>
      </c>
      <c r="O26" s="225" t="str">
        <f>IF(O24=100%,"OK","Erreur")</f>
        <v>OK</v>
      </c>
      <c r="P26" s="225" t="str">
        <f>IF(P25=100%,"OK","Erreur")</f>
        <v>OK</v>
      </c>
      <c r="Q26" s="224" t="s">
        <v>585</v>
      </c>
      <c r="R26" s="222">
        <f>COUNTIF(R7:R21,"S4")</f>
        <v>1</v>
      </c>
    </row>
    <row r="27" spans="3:22" x14ac:dyDescent="0.35">
      <c r="Q27" s="224" t="s">
        <v>586</v>
      </c>
      <c r="R27" s="222">
        <f>COUNTIF(R7:R21,"S5")</f>
        <v>0</v>
      </c>
    </row>
    <row r="28" spans="3:22" x14ac:dyDescent="0.35">
      <c r="Q28" s="224" t="s">
        <v>587</v>
      </c>
      <c r="R28" s="222">
        <f>COUNTIF(R7:R21,"S6")</f>
        <v>0</v>
      </c>
    </row>
    <row r="29" spans="3:22" x14ac:dyDescent="0.35">
      <c r="Q29" s="224" t="s">
        <v>588</v>
      </c>
      <c r="R29" s="222">
        <f>COUNTIF(R7:R21,"S7")</f>
        <v>1</v>
      </c>
    </row>
    <row r="30" spans="3:22" x14ac:dyDescent="0.35">
      <c r="Q30" s="224" t="s">
        <v>930</v>
      </c>
      <c r="R30" s="222">
        <f>COUNTIF(R7:R21,"S8")</f>
        <v>0</v>
      </c>
    </row>
  </sheetData>
  <sheetProtection sheet="1" selectLockedCells="1"/>
  <mergeCells count="8">
    <mergeCell ref="N22:P22"/>
    <mergeCell ref="N3:P3"/>
    <mergeCell ref="C8:C14"/>
    <mergeCell ref="G5:G6"/>
    <mergeCell ref="H5:H6"/>
    <mergeCell ref="I5:I6"/>
    <mergeCell ref="N5:P5"/>
    <mergeCell ref="N4:P4"/>
  </mergeCells>
  <phoneticPr fontId="17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0000000}">
          <x14:formula1>
            <xm:f>Savoirs!$D$3:$D$32</xm:f>
          </x14:formula1>
          <xm:sqref>S7:S21</xm:sqref>
        </x14:dataValidation>
        <x14:dataValidation type="list" allowBlank="1" showInputMessage="1" showErrorMessage="1" xr:uid="{00000000-0002-0000-0500-000001000000}">
          <x14:formula1>
            <xm:f>Compétences!$A$3:$A$48</xm:f>
          </x14:formula1>
          <xm:sqref>J1:J2</xm:sqref>
        </x14:dataValidation>
        <x14:dataValidation type="list" allowBlank="1" showInputMessage="1" showErrorMessage="1" xr:uid="{ADF6E59D-C8CB-4269-9F6B-B67C43EC5495}">
          <x14:formula1>
            <xm:f>Compétences!$A$70:$A$96</xm:f>
          </x14:formula1>
          <xm:sqref>J7:J21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BQ35"/>
  <sheetViews>
    <sheetView topLeftCell="G1" zoomScale="85" zoomScaleNormal="85" workbookViewId="0">
      <selection activeCell="G8" sqref="G8"/>
    </sheetView>
  </sheetViews>
  <sheetFormatPr baseColWidth="10" defaultColWidth="11.54296875" defaultRowHeight="14.5" x14ac:dyDescent="0.35"/>
  <cols>
    <col min="1" max="3" width="11.54296875" style="141"/>
    <col min="4" max="4" width="19.54296875" style="233" customWidth="1"/>
    <col min="5" max="5" width="67.36328125" style="141" customWidth="1"/>
    <col min="6" max="6" width="97.54296875" style="141" customWidth="1"/>
    <col min="7" max="10" width="11.54296875" style="141"/>
    <col min="11" max="13" width="8.90625" style="141" customWidth="1"/>
    <col min="14" max="14" width="9.54296875" style="141" customWidth="1"/>
    <col min="15" max="69" width="7.54296875" style="141" customWidth="1"/>
    <col min="70" max="16384" width="11.54296875" style="141"/>
  </cols>
  <sheetData>
    <row r="2" spans="2:69" ht="15" thickBot="1" x14ac:dyDescent="0.4">
      <c r="G2" s="140" t="s">
        <v>296</v>
      </c>
      <c r="N2" s="140" t="s">
        <v>278</v>
      </c>
    </row>
    <row r="3" spans="2:69" ht="15" thickBot="1" x14ac:dyDescent="0.4">
      <c r="B3" s="234" t="s">
        <v>24</v>
      </c>
      <c r="C3" s="235" t="s">
        <v>331</v>
      </c>
      <c r="D3" s="236" t="s">
        <v>277</v>
      </c>
      <c r="E3" s="235" t="s">
        <v>340</v>
      </c>
      <c r="F3" s="237" t="s">
        <v>27</v>
      </c>
      <c r="G3" s="238" t="s">
        <v>332</v>
      </c>
      <c r="H3" s="239" t="s">
        <v>333</v>
      </c>
      <c r="I3" s="239" t="s">
        <v>334</v>
      </c>
      <c r="J3" s="240" t="s">
        <v>335</v>
      </c>
      <c r="K3" s="241" t="s">
        <v>365</v>
      </c>
      <c r="L3" s="242" t="s">
        <v>366</v>
      </c>
      <c r="M3" s="242" t="s">
        <v>336</v>
      </c>
      <c r="N3" s="243" t="s">
        <v>279</v>
      </c>
      <c r="O3" s="244" t="s">
        <v>931</v>
      </c>
      <c r="P3" s="245" t="s">
        <v>932</v>
      </c>
      <c r="Q3" s="245" t="s">
        <v>927</v>
      </c>
      <c r="R3" s="246" t="s">
        <v>473</v>
      </c>
      <c r="S3" s="247" t="s">
        <v>283</v>
      </c>
      <c r="T3" s="247" t="s">
        <v>474</v>
      </c>
      <c r="U3" s="247" t="s">
        <v>283</v>
      </c>
      <c r="V3" s="248" t="s">
        <v>479</v>
      </c>
      <c r="W3" s="248" t="s">
        <v>283</v>
      </c>
      <c r="X3" s="249" t="s">
        <v>480</v>
      </c>
      <c r="Y3" s="249" t="s">
        <v>283</v>
      </c>
      <c r="Z3" s="250" t="s">
        <v>482</v>
      </c>
      <c r="AA3" s="250" t="s">
        <v>283</v>
      </c>
      <c r="AB3" s="250" t="s">
        <v>483</v>
      </c>
      <c r="AC3" s="250" t="s">
        <v>283</v>
      </c>
      <c r="AD3" s="251" t="s">
        <v>486</v>
      </c>
      <c r="AE3" s="251" t="s">
        <v>283</v>
      </c>
      <c r="AF3" s="251" t="s">
        <v>487</v>
      </c>
      <c r="AG3" s="251" t="s">
        <v>283</v>
      </c>
      <c r="AH3" s="252" t="s">
        <v>490</v>
      </c>
      <c r="AI3" s="252" t="s">
        <v>283</v>
      </c>
      <c r="AJ3" s="250" t="s">
        <v>491</v>
      </c>
      <c r="AK3" s="250" t="s">
        <v>283</v>
      </c>
      <c r="AL3" s="250" t="s">
        <v>492</v>
      </c>
      <c r="AM3" s="250" t="s">
        <v>283</v>
      </c>
      <c r="AN3" s="253" t="s">
        <v>493</v>
      </c>
      <c r="AO3" s="253" t="s">
        <v>283</v>
      </c>
      <c r="AP3" s="253" t="s">
        <v>494</v>
      </c>
      <c r="AQ3" s="253" t="s">
        <v>283</v>
      </c>
      <c r="AR3" s="254" t="s">
        <v>495</v>
      </c>
      <c r="AS3" s="254" t="s">
        <v>283</v>
      </c>
      <c r="AT3" s="254" t="s">
        <v>496</v>
      </c>
      <c r="AU3" s="254" t="s">
        <v>283</v>
      </c>
      <c r="AV3" s="250" t="s">
        <v>497</v>
      </c>
      <c r="AW3" s="250" t="s">
        <v>283</v>
      </c>
      <c r="AX3" s="250" t="s">
        <v>498</v>
      </c>
      <c r="AY3" s="250" t="s">
        <v>283</v>
      </c>
      <c r="AZ3" s="250" t="s">
        <v>499</v>
      </c>
      <c r="BA3" s="250" t="s">
        <v>283</v>
      </c>
      <c r="BB3" s="250" t="s">
        <v>737</v>
      </c>
      <c r="BC3" s="250" t="s">
        <v>283</v>
      </c>
      <c r="BD3" s="255" t="s">
        <v>500</v>
      </c>
      <c r="BE3" s="255" t="s">
        <v>283</v>
      </c>
      <c r="BF3" s="255" t="s">
        <v>741</v>
      </c>
      <c r="BG3" s="255" t="s">
        <v>283</v>
      </c>
      <c r="BH3" s="254" t="s">
        <v>511</v>
      </c>
      <c r="BI3" s="254" t="s">
        <v>283</v>
      </c>
      <c r="BJ3" s="254" t="s">
        <v>512</v>
      </c>
      <c r="BK3" s="254" t="s">
        <v>283</v>
      </c>
      <c r="BL3" s="256" t="s">
        <v>513</v>
      </c>
      <c r="BM3" s="256" t="s">
        <v>283</v>
      </c>
      <c r="BN3" s="256" t="s">
        <v>514</v>
      </c>
      <c r="BO3" s="256" t="s">
        <v>283</v>
      </c>
      <c r="BP3" s="257" t="s">
        <v>524</v>
      </c>
      <c r="BQ3" s="257" t="s">
        <v>283</v>
      </c>
    </row>
    <row r="4" spans="2:69" x14ac:dyDescent="0.35">
      <c r="B4" s="209">
        <v>1</v>
      </c>
      <c r="C4" s="258" t="str">
        <f>'3. Scénario E31b'!I7</f>
        <v>C7</v>
      </c>
      <c r="D4" s="259" t="str">
        <f>'3. Scénario E31b'!J7</f>
        <v>AC711</v>
      </c>
      <c r="E4" s="258" t="str">
        <f>'3. Scénario E31b'!K7</f>
        <v>Contrôler la conformité des réalisations sur les réseaux fluidiques et les installations électriques</v>
      </c>
      <c r="F4" s="260" t="str">
        <f>'3. Scénario E31b'!L7</f>
        <v>Les réseaux et les contrôles sont identifiés</v>
      </c>
      <c r="G4" s="294"/>
      <c r="H4" s="295" t="s">
        <v>25</v>
      </c>
      <c r="I4" s="295"/>
      <c r="J4" s="296"/>
      <c r="K4" s="261">
        <f>'3. Scénario E31b'!N7</f>
        <v>0.1</v>
      </c>
      <c r="L4" s="262">
        <f>'3. Scénario E31b'!O7</f>
        <v>0</v>
      </c>
      <c r="M4" s="262">
        <f>'3. Scénario E31b'!P7</f>
        <v>0</v>
      </c>
      <c r="N4" s="263">
        <f t="shared" ref="N4:N18" si="0">IF(G4&lt;&gt;"",1,0)+IF(H4&lt;&gt;"",2,0)+IF(I4&lt;&gt;"",3,0)+IF(J4&lt;&gt;"",4,0)</f>
        <v>2</v>
      </c>
      <c r="O4" s="263">
        <f t="shared" ref="O4:O18" si="1">K4*N4</f>
        <v>0.2</v>
      </c>
      <c r="P4" s="263">
        <f t="shared" ref="P4:P18" si="2">L4*N4</f>
        <v>0</v>
      </c>
      <c r="Q4" s="263">
        <f t="shared" ref="Q4:Q18" si="3">M4*N4</f>
        <v>0</v>
      </c>
      <c r="R4" s="264">
        <f>IF(D4=$R$3,$K4,"0")</f>
        <v>0.1</v>
      </c>
      <c r="S4" s="265">
        <f>IF(R4&lt;&gt;"0",(N4*R4/R19),"0")</f>
        <v>2</v>
      </c>
      <c r="T4" s="265" t="str">
        <f>IF(D4=$T$3,$K4,"0")</f>
        <v>0</v>
      </c>
      <c r="U4" s="265" t="str">
        <f>IF(T4&lt;&gt;"0",(N4*T4/T19),"0")</f>
        <v>0</v>
      </c>
      <c r="V4" s="265" t="str">
        <f t="shared" ref="V4:V18" si="4">IF(D4=$V$3,$K4,"0")</f>
        <v>0</v>
      </c>
      <c r="W4" s="265" t="str">
        <f>IF(V4&lt;&gt;"0",(N4*V4/V19),"0")</f>
        <v>0</v>
      </c>
      <c r="X4" s="265" t="str">
        <f t="shared" ref="X4:X18" si="5">IF(D4=$X$3,$K4,"0")</f>
        <v>0</v>
      </c>
      <c r="Y4" s="265" t="str">
        <f>IF(X4&lt;&gt;"0",(N4*X4/X19),"0")</f>
        <v>0</v>
      </c>
      <c r="Z4" s="265" t="str">
        <f t="shared" ref="Z4:Z18" si="6">IF(D4=$Z$3,$K4,"0")</f>
        <v>0</v>
      </c>
      <c r="AA4" s="265" t="str">
        <f>IF(Z4&lt;&gt;"0",(N4*Z4/Z19),"0")</f>
        <v>0</v>
      </c>
      <c r="AB4" s="265" t="str">
        <f t="shared" ref="AB4:AB18" si="7">IF(D4=$AB$3,$K4,"0")</f>
        <v>0</v>
      </c>
      <c r="AC4" s="265" t="str">
        <f>IF(AB4&lt;&gt;"0",(N4*AB4/AB19),"0")</f>
        <v>0</v>
      </c>
      <c r="AD4" s="265" t="str">
        <f t="shared" ref="AD4:AD18" si="8">IF(D4=$AD$3,$K4,"0")</f>
        <v>0</v>
      </c>
      <c r="AE4" s="265" t="str">
        <f>IF(AD4&lt;&gt;"0",(N4*AD4/AD19),"0")</f>
        <v>0</v>
      </c>
      <c r="AF4" s="265" t="str">
        <f t="shared" ref="AF4:AF18" si="9">IF(D4=$AF$3,$K4,"0")</f>
        <v>0</v>
      </c>
      <c r="AG4" s="265" t="str">
        <f>IF(AF4&lt;&gt;"0",(N4*AF4/AF19),"0")</f>
        <v>0</v>
      </c>
      <c r="AH4" s="265" t="str">
        <f t="shared" ref="AH4:AH18" si="10">IF(D4=$AH$3,$K4,"0")</f>
        <v>0</v>
      </c>
      <c r="AI4" s="265" t="str">
        <f>IF(AH4&lt;&gt;"0",(N4*AH4/AH19),"0")</f>
        <v>0</v>
      </c>
      <c r="AJ4" s="265" t="str">
        <f t="shared" ref="AJ4:AJ18" si="11">IF(D4=$AJ$3,$L4,"0")</f>
        <v>0</v>
      </c>
      <c r="AK4" s="265" t="str">
        <f>IF(AJ4&lt;&gt;"0",(N4*AJ4/AJ19),"0")</f>
        <v>0</v>
      </c>
      <c r="AL4" s="265" t="str">
        <f t="shared" ref="AL4:AL18" si="12">IF(D4=$AL$3,$L4,"0")</f>
        <v>0</v>
      </c>
      <c r="AM4" s="265" t="str">
        <f>IF(AL4&lt;&gt;"0",(N4*AL4/AL19),"0")</f>
        <v>0</v>
      </c>
      <c r="AN4" s="265" t="str">
        <f t="shared" ref="AN4:AN18" si="13">IF(D4=$AN$3,$L4,"0")</f>
        <v>0</v>
      </c>
      <c r="AO4" s="265" t="str">
        <f>IF(AN4&lt;&gt;"0",(N4*AN4/AN19),"0")</f>
        <v>0</v>
      </c>
      <c r="AP4" s="265" t="str">
        <f t="shared" ref="AP4:AP18" si="14">IF(D4=$AP$3,$L4,"0")</f>
        <v>0</v>
      </c>
      <c r="AQ4" s="265" t="str">
        <f>IF(AP4&lt;&gt;"0",(N4*AP4/AP19),"0")</f>
        <v>0</v>
      </c>
      <c r="AR4" s="265" t="str">
        <f t="shared" ref="AR4:AR18" si="15">IF(D4=$AR$3,$L4,"0")</f>
        <v>0</v>
      </c>
      <c r="AS4" s="265" t="str">
        <f>IF(AR4&lt;&gt;"0",(N4*AR4/AR19),"0")</f>
        <v>0</v>
      </c>
      <c r="AT4" s="265" t="str">
        <f t="shared" ref="AT4:AT18" si="16">IF(D4=$AT$3,$L4,"0")</f>
        <v>0</v>
      </c>
      <c r="AU4" s="265" t="str">
        <f>IF(AT4&lt;&gt;"0",(N4*AT4/AT19),"0")</f>
        <v>0</v>
      </c>
      <c r="AV4" s="265" t="str">
        <f t="shared" ref="AV4:AV18" si="17">IF(D4=$AV$3,$L4,"0")</f>
        <v>0</v>
      </c>
      <c r="AW4" s="265" t="str">
        <f>IF(AV4&lt;&gt;"0",(N4*AV4/AV19),"0")</f>
        <v>0</v>
      </c>
      <c r="AX4" s="265" t="str">
        <f t="shared" ref="AX4:AX18" si="18">IF(D4=$AX$3,$L4,"0")</f>
        <v>0</v>
      </c>
      <c r="AY4" s="265" t="str">
        <f>IF(AX4&lt;&gt;"0",(N4*AX4/AX19),"0")</f>
        <v>0</v>
      </c>
      <c r="AZ4" s="265" t="str">
        <f t="shared" ref="AZ4:AZ18" si="19">IF(D4=$AZ$3,$L4,"0")</f>
        <v>0</v>
      </c>
      <c r="BA4" s="265" t="str">
        <f>IF(AZ4&lt;&gt;"0",(N4*AZ4/AZ19),"0")</f>
        <v>0</v>
      </c>
      <c r="BB4" s="265" t="str">
        <f t="shared" ref="BB4:BB18" si="20">IF(D4=$BB$3,$L4,"0")</f>
        <v>0</v>
      </c>
      <c r="BC4" s="265" t="str">
        <f>IF(BB4&lt;&gt;"0",(N4*BB4/BB19),"0")</f>
        <v>0</v>
      </c>
      <c r="BD4" s="265" t="str">
        <f>IF(D4=$BD$3,$L4,"0")</f>
        <v>0</v>
      </c>
      <c r="BE4" s="265" t="str">
        <f>IF(BD4&lt;&gt;"0",(N4*BD4/BD19),"0")</f>
        <v>0</v>
      </c>
      <c r="BF4" s="265" t="str">
        <f>IF(D4=$BF$3,$L4,"0")</f>
        <v>0</v>
      </c>
      <c r="BG4" s="265" t="str">
        <f>IF(BF4&lt;&gt;"0",(N4*BF4/BF19),"0")</f>
        <v>0</v>
      </c>
      <c r="BH4" s="265" t="str">
        <f t="shared" ref="BH4:BH18" si="21">IF(D4=$BH$3,$M4,"0")</f>
        <v>0</v>
      </c>
      <c r="BI4" s="265" t="str">
        <f t="shared" ref="BI4:BI18" si="22">IF(BH4&lt;&gt;"0",(N4*BH4/$BH$19),"0")</f>
        <v>0</v>
      </c>
      <c r="BJ4" s="265" t="str">
        <f t="shared" ref="BJ4:BJ18" si="23">IF(D4=$BJ$3,$M4,"0")</f>
        <v>0</v>
      </c>
      <c r="BK4" s="265" t="str">
        <f t="shared" ref="BK4:BK18" si="24">IF(BJ4&lt;&gt;"0",(N4*BJ4/$BJ$19),"0")</f>
        <v>0</v>
      </c>
      <c r="BL4" s="265" t="str">
        <f t="shared" ref="BL4:BL18" si="25">IF(D4=$BL$3,$M4,"0")</f>
        <v>0</v>
      </c>
      <c r="BM4" s="265" t="str">
        <f>IF(BL4&lt;&gt;"0",(N4*BL4/BL19),"0")</f>
        <v>0</v>
      </c>
      <c r="BN4" s="265" t="str">
        <f t="shared" ref="BN4:BN18" si="26">IF(D4=$BN$3,$M4,"0")</f>
        <v>0</v>
      </c>
      <c r="BO4" s="265" t="str">
        <f>IF(BN4&lt;&gt;"0",(N4*BN4/BN19),"0")</f>
        <v>0</v>
      </c>
      <c r="BP4" s="265" t="str">
        <f t="shared" ref="BP4:BP18" si="27">IF(D4=$BP$3,$M4,"0")</f>
        <v>0</v>
      </c>
      <c r="BQ4" s="265" t="str">
        <f>IF(BP4&lt;&gt;"0",(N4*BP4/BP19),"0")</f>
        <v>0</v>
      </c>
    </row>
    <row r="5" spans="2:69" x14ac:dyDescent="0.35">
      <c r="B5" s="209">
        <v>2</v>
      </c>
      <c r="C5" s="258" t="str">
        <f>'3. Scénario E31b'!I8</f>
        <v>C8</v>
      </c>
      <c r="D5" s="259" t="str">
        <f>'3. Scénario E31b'!J8</f>
        <v>AC811</v>
      </c>
      <c r="E5" s="258" t="str">
        <f>'3. Scénario E31b'!K8</f>
        <v>Compléter la charge du réseau fluidique</v>
      </c>
      <c r="F5" s="260" t="str">
        <f>'3. Scénario E31b'!L8</f>
        <v>La charge est réalisée suivant les normes en vigueur et dans le respect de la réglementation sur l'environnement</v>
      </c>
      <c r="G5" s="297"/>
      <c r="H5" s="295" t="s">
        <v>25</v>
      </c>
      <c r="I5" s="298"/>
      <c r="J5" s="299"/>
      <c r="K5" s="261">
        <f>'3. Scénario E31b'!N8</f>
        <v>0</v>
      </c>
      <c r="L5" s="262">
        <f>'3. Scénario E31b'!O8</f>
        <v>0.15</v>
      </c>
      <c r="M5" s="262">
        <f>'3. Scénario E31b'!P8</f>
        <v>0</v>
      </c>
      <c r="N5" s="266">
        <f t="shared" si="0"/>
        <v>2</v>
      </c>
      <c r="O5" s="266">
        <f t="shared" si="1"/>
        <v>0</v>
      </c>
      <c r="P5" s="266">
        <f t="shared" si="2"/>
        <v>0.3</v>
      </c>
      <c r="Q5" s="266">
        <f t="shared" si="3"/>
        <v>0</v>
      </c>
      <c r="R5" s="264" t="str">
        <f t="shared" ref="R5:R18" si="28">IF(D5=$R$3,$K5,"0")</f>
        <v>0</v>
      </c>
      <c r="S5" s="267" t="str">
        <f xml:space="preserve"> IF(R5&lt;&gt;"0",(N5*R5/R19),"0")</f>
        <v>0</v>
      </c>
      <c r="T5" s="265" t="str">
        <f t="shared" ref="T5:T18" si="29">IF(D5=$T$3,$K5,"0")</f>
        <v>0</v>
      </c>
      <c r="U5" s="267" t="str">
        <f xml:space="preserve"> IF(T5&lt;&gt;"0",(N5*T5/T19),"0")</f>
        <v>0</v>
      </c>
      <c r="V5" s="265" t="str">
        <f t="shared" si="4"/>
        <v>0</v>
      </c>
      <c r="W5" s="267" t="str">
        <f xml:space="preserve"> IF(V5&lt;&gt;"0",(N5*V5/V19),"0")</f>
        <v>0</v>
      </c>
      <c r="X5" s="265" t="str">
        <f t="shared" si="5"/>
        <v>0</v>
      </c>
      <c r="Y5" s="267" t="str">
        <f xml:space="preserve"> IF(X5&lt;&gt;"0",(N5*X5/X19),"0")</f>
        <v>0</v>
      </c>
      <c r="Z5" s="265" t="str">
        <f t="shared" si="6"/>
        <v>0</v>
      </c>
      <c r="AA5" s="267" t="str">
        <f xml:space="preserve"> IF(Z5&lt;&gt;"0",(N5*Z5/Z19),"0")</f>
        <v>0</v>
      </c>
      <c r="AB5" s="265" t="str">
        <f t="shared" si="7"/>
        <v>0</v>
      </c>
      <c r="AC5" s="267" t="str">
        <f xml:space="preserve"> IF(AB5&lt;&gt;"0",(N5*AB5/AB19),"0")</f>
        <v>0</v>
      </c>
      <c r="AD5" s="265" t="str">
        <f t="shared" si="8"/>
        <v>0</v>
      </c>
      <c r="AE5" s="267" t="str">
        <f xml:space="preserve"> IF(AD5&lt;&gt;"0",(N5*AD5/AD19),"0")</f>
        <v>0</v>
      </c>
      <c r="AF5" s="265" t="str">
        <f t="shared" si="9"/>
        <v>0</v>
      </c>
      <c r="AG5" s="267" t="str">
        <f xml:space="preserve"> IF(AF5&lt;&gt;"0",(N5*AF5/AF19),"0")</f>
        <v>0</v>
      </c>
      <c r="AH5" s="265" t="str">
        <f t="shared" si="10"/>
        <v>0</v>
      </c>
      <c r="AI5" s="267" t="str">
        <f xml:space="preserve"> IF(AH5&lt;&gt;"0",(N5*AH5/AH19),"0")</f>
        <v>0</v>
      </c>
      <c r="AJ5" s="265">
        <f t="shared" si="11"/>
        <v>0.15</v>
      </c>
      <c r="AK5" s="267">
        <f xml:space="preserve"> IF(AJ5&lt;&gt;"0",(N5*AJ5/AJ19),"0")</f>
        <v>2</v>
      </c>
      <c r="AL5" s="265" t="str">
        <f t="shared" si="12"/>
        <v>0</v>
      </c>
      <c r="AM5" s="267" t="str">
        <f xml:space="preserve"> IF(AL5&lt;&gt;"0",(N5*AL5/AL19),"0")</f>
        <v>0</v>
      </c>
      <c r="AN5" s="265" t="str">
        <f t="shared" si="13"/>
        <v>0</v>
      </c>
      <c r="AO5" s="267" t="str">
        <f xml:space="preserve"> IF(AN5&lt;&gt;"0",(N5*AN5/AN19),"0")</f>
        <v>0</v>
      </c>
      <c r="AP5" s="265" t="str">
        <f t="shared" si="14"/>
        <v>0</v>
      </c>
      <c r="AQ5" s="267" t="str">
        <f xml:space="preserve"> IF(AP5&lt;&gt;"0",(N5*AP5/AP19),"0")</f>
        <v>0</v>
      </c>
      <c r="AR5" s="265" t="str">
        <f t="shared" si="15"/>
        <v>0</v>
      </c>
      <c r="AS5" s="267" t="str">
        <f xml:space="preserve"> IF(AR5&lt;&gt;"0",(N5*AR5/AR19),"0")</f>
        <v>0</v>
      </c>
      <c r="AT5" s="265" t="str">
        <f t="shared" si="16"/>
        <v>0</v>
      </c>
      <c r="AU5" s="267" t="str">
        <f xml:space="preserve"> IF(AT5&lt;&gt;"0",(N5*AT5/AT19),"0")</f>
        <v>0</v>
      </c>
      <c r="AV5" s="265" t="str">
        <f t="shared" si="17"/>
        <v>0</v>
      </c>
      <c r="AW5" s="267" t="str">
        <f xml:space="preserve"> IF(AV5&lt;&gt;"0",(N5*AV5/AV19),"0")</f>
        <v>0</v>
      </c>
      <c r="AX5" s="265" t="str">
        <f t="shared" si="18"/>
        <v>0</v>
      </c>
      <c r="AY5" s="267" t="str">
        <f xml:space="preserve"> IF(AX5&lt;&gt;"0",(N5*AX5/AX19),"0")</f>
        <v>0</v>
      </c>
      <c r="AZ5" s="265" t="str">
        <f t="shared" si="19"/>
        <v>0</v>
      </c>
      <c r="BA5" s="267" t="str">
        <f xml:space="preserve"> IF(AZ5&lt;&gt;"0",(N5*AZ5/AZ19),"0")</f>
        <v>0</v>
      </c>
      <c r="BB5" s="265" t="str">
        <f t="shared" si="20"/>
        <v>0</v>
      </c>
      <c r="BC5" s="267" t="str">
        <f xml:space="preserve"> IF(BB5&lt;&gt;"0",(N5*BB5/BB19),"0")</f>
        <v>0</v>
      </c>
      <c r="BD5" s="267" t="str">
        <f>IF(D5=BD3,L5,"0")</f>
        <v>0</v>
      </c>
      <c r="BE5" s="267" t="str">
        <f xml:space="preserve"> IF(BD5&lt;&gt;"0",(N5*BD5/BD19),"0")</f>
        <v>0</v>
      </c>
      <c r="BF5" s="267" t="str">
        <f>IF(D5=BF3,L5,"0")</f>
        <v>0</v>
      </c>
      <c r="BG5" s="267" t="str">
        <f xml:space="preserve"> IF(BF5&lt;&gt;"0",(N5*BF5/BF19),"0")</f>
        <v>0</v>
      </c>
      <c r="BH5" s="265" t="str">
        <f t="shared" si="21"/>
        <v>0</v>
      </c>
      <c r="BI5" s="265" t="str">
        <f t="shared" si="22"/>
        <v>0</v>
      </c>
      <c r="BJ5" s="265" t="str">
        <f t="shared" si="23"/>
        <v>0</v>
      </c>
      <c r="BK5" s="265" t="str">
        <f t="shared" si="24"/>
        <v>0</v>
      </c>
      <c r="BL5" s="265" t="str">
        <f t="shared" si="25"/>
        <v>0</v>
      </c>
      <c r="BM5" s="267" t="str">
        <f xml:space="preserve"> IF(BL5&lt;&gt;"0",(N5*BL5/BL19),"0")</f>
        <v>0</v>
      </c>
      <c r="BN5" s="265" t="str">
        <f t="shared" si="26"/>
        <v>0</v>
      </c>
      <c r="BO5" s="267" t="str">
        <f xml:space="preserve"> IF(BN5&lt;&gt;"0",(N5*BN5/BN19),"0")</f>
        <v>0</v>
      </c>
      <c r="BP5" s="265" t="str">
        <f t="shared" si="27"/>
        <v>0</v>
      </c>
      <c r="BQ5" s="267" t="str">
        <f xml:space="preserve"> IF(BP5&lt;&gt;"0",(N5*BP5/BP19),"0")</f>
        <v>0</v>
      </c>
    </row>
    <row r="6" spans="2:69" x14ac:dyDescent="0.35">
      <c r="B6" s="209">
        <v>3</v>
      </c>
      <c r="C6" s="258" t="str">
        <f>'3. Scénario E31b'!I9</f>
        <v>C8</v>
      </c>
      <c r="D6" s="259" t="str">
        <f>'3. Scénario E31b'!J9</f>
        <v>AC851</v>
      </c>
      <c r="E6" s="258" t="str">
        <f>'3. Scénario E31b'!K9</f>
        <v>Assurer la sécurité</v>
      </c>
      <c r="F6" s="260" t="str">
        <f>'3. Scénario E31b'!L9</f>
        <v>Toutes les mesures de prévention des risques pour la sécurité des biens et des personnes sont appliquées</v>
      </c>
      <c r="G6" s="297"/>
      <c r="H6" s="295" t="s">
        <v>25</v>
      </c>
      <c r="I6" s="298"/>
      <c r="J6" s="299"/>
      <c r="K6" s="261">
        <f>'3. Scénario E31b'!N9</f>
        <v>0</v>
      </c>
      <c r="L6" s="262">
        <f>'3. Scénario E31b'!O9</f>
        <v>0.35</v>
      </c>
      <c r="M6" s="262">
        <f>'3. Scénario E31b'!P9</f>
        <v>0</v>
      </c>
      <c r="N6" s="266">
        <f t="shared" si="0"/>
        <v>2</v>
      </c>
      <c r="O6" s="266">
        <f t="shared" si="1"/>
        <v>0</v>
      </c>
      <c r="P6" s="266">
        <f t="shared" si="2"/>
        <v>0.7</v>
      </c>
      <c r="Q6" s="266">
        <f t="shared" si="3"/>
        <v>0</v>
      </c>
      <c r="R6" s="264" t="str">
        <f t="shared" si="28"/>
        <v>0</v>
      </c>
      <c r="S6" s="267" t="str">
        <f>IF(R6&lt;&gt;"0",(N6*R6/R19),"0")</f>
        <v>0</v>
      </c>
      <c r="T6" s="265" t="str">
        <f t="shared" si="29"/>
        <v>0</v>
      </c>
      <c r="U6" s="267" t="str">
        <f>IF(T6&lt;&gt;"0",(N6*T6/T19),"0")</f>
        <v>0</v>
      </c>
      <c r="V6" s="265" t="str">
        <f t="shared" si="4"/>
        <v>0</v>
      </c>
      <c r="W6" s="267" t="str">
        <f>IF(V6&lt;&gt;"0",(N6*V6/V19),"0")</f>
        <v>0</v>
      </c>
      <c r="X6" s="265" t="str">
        <f t="shared" si="5"/>
        <v>0</v>
      </c>
      <c r="Y6" s="267" t="str">
        <f>IF(X6&lt;&gt;"0",(N6*X6/X19),"0")</f>
        <v>0</v>
      </c>
      <c r="Z6" s="265" t="str">
        <f t="shared" si="6"/>
        <v>0</v>
      </c>
      <c r="AA6" s="267" t="str">
        <f>IF(Z6&lt;&gt;"0",(N6*Z6/Z19),"0")</f>
        <v>0</v>
      </c>
      <c r="AB6" s="265" t="str">
        <f t="shared" si="7"/>
        <v>0</v>
      </c>
      <c r="AC6" s="267" t="str">
        <f>IF(AB6&lt;&gt;"0",(N6*AB6/AB19),"0")</f>
        <v>0</v>
      </c>
      <c r="AD6" s="265" t="str">
        <f t="shared" si="8"/>
        <v>0</v>
      </c>
      <c r="AE6" s="267" t="str">
        <f>IF(AD6&lt;&gt;"0",(N6*AD6/AD19),"0")</f>
        <v>0</v>
      </c>
      <c r="AF6" s="265" t="str">
        <f t="shared" si="9"/>
        <v>0</v>
      </c>
      <c r="AG6" s="267" t="str">
        <f>IF(AF6&lt;&gt;"0",(N6*AF6/AF19),"0")</f>
        <v>0</v>
      </c>
      <c r="AH6" s="265" t="str">
        <f t="shared" si="10"/>
        <v>0</v>
      </c>
      <c r="AI6" s="267" t="str">
        <f>IF(AH6&lt;&gt;"0",(N6*AH6/AH19),"0")</f>
        <v>0</v>
      </c>
      <c r="AJ6" s="265" t="str">
        <f t="shared" si="11"/>
        <v>0</v>
      </c>
      <c r="AK6" s="267" t="str">
        <f>IF(AJ6&lt;&gt;"0",(N6*AJ6/AJ19),"0")</f>
        <v>0</v>
      </c>
      <c r="AL6" s="265" t="str">
        <f t="shared" si="12"/>
        <v>0</v>
      </c>
      <c r="AM6" s="267" t="str">
        <f>IF(AL6&lt;&gt;"0",(N6*AL6/AL19),"0")</f>
        <v>0</v>
      </c>
      <c r="AN6" s="265" t="str">
        <f t="shared" si="13"/>
        <v>0</v>
      </c>
      <c r="AO6" s="267" t="str">
        <f>IF(AN6&lt;&gt;"0",(N6*AN6/AN19),"0")</f>
        <v>0</v>
      </c>
      <c r="AP6" s="265" t="str">
        <f t="shared" si="14"/>
        <v>0</v>
      </c>
      <c r="AQ6" s="267" t="str">
        <f>IF(AP6&lt;&gt;"0",(N6*AP6/AP19),"0")</f>
        <v>0</v>
      </c>
      <c r="AR6" s="265" t="str">
        <f t="shared" si="15"/>
        <v>0</v>
      </c>
      <c r="AS6" s="267" t="str">
        <f>IF(AR6&lt;&gt;"0",(N6*AR6/AR19),"0")</f>
        <v>0</v>
      </c>
      <c r="AT6" s="265" t="str">
        <f t="shared" si="16"/>
        <v>0</v>
      </c>
      <c r="AU6" s="267" t="str">
        <f>IF(AT6&lt;&gt;"0",(N6*AT6/AT19),"0")</f>
        <v>0</v>
      </c>
      <c r="AV6" s="265" t="str">
        <f t="shared" si="17"/>
        <v>0</v>
      </c>
      <c r="AW6" s="267" t="str">
        <f>IF(AV6&lt;&gt;"0",(N6*AV6/AV19),"0")</f>
        <v>0</v>
      </c>
      <c r="AX6" s="265" t="str">
        <f t="shared" si="18"/>
        <v>0</v>
      </c>
      <c r="AY6" s="267" t="str">
        <f>IF(AX6&lt;&gt;"0",(N6*AX6/AX19),"0")</f>
        <v>0</v>
      </c>
      <c r="AZ6" s="265" t="str">
        <f t="shared" si="19"/>
        <v>0</v>
      </c>
      <c r="BA6" s="267" t="str">
        <f>IF(AZ6&lt;&gt;"0",(N6*AZ6/AZ19),"0")</f>
        <v>0</v>
      </c>
      <c r="BB6" s="265" t="str">
        <f t="shared" si="20"/>
        <v>0</v>
      </c>
      <c r="BC6" s="267" t="str">
        <f>IF(BB6&lt;&gt;"0",(N6*BB6/BB19),"0")</f>
        <v>0</v>
      </c>
      <c r="BD6" s="267">
        <f>IF(D6=BD3,L6,"0")</f>
        <v>0.35</v>
      </c>
      <c r="BE6" s="267">
        <f>IF(BD6&lt;&gt;"0",(N6*BD6/BD19),"0")</f>
        <v>2</v>
      </c>
      <c r="BF6" s="267" t="str">
        <f>IF(D6=BF3,L6,"0")</f>
        <v>0</v>
      </c>
      <c r="BG6" s="267" t="str">
        <f>IF(BF6&lt;&gt;"0",(N6*BF6/BF19),"0")</f>
        <v>0</v>
      </c>
      <c r="BH6" s="265" t="str">
        <f t="shared" si="21"/>
        <v>0</v>
      </c>
      <c r="BI6" s="265" t="str">
        <f t="shared" si="22"/>
        <v>0</v>
      </c>
      <c r="BJ6" s="265" t="str">
        <f t="shared" si="23"/>
        <v>0</v>
      </c>
      <c r="BK6" s="265" t="str">
        <f t="shared" si="24"/>
        <v>0</v>
      </c>
      <c r="BL6" s="265" t="str">
        <f t="shared" si="25"/>
        <v>0</v>
      </c>
      <c r="BM6" s="267" t="str">
        <f>IF(BL6&lt;&gt;"0",(N6*BL6/BL19),"0")</f>
        <v>0</v>
      </c>
      <c r="BN6" s="265" t="str">
        <f t="shared" si="26"/>
        <v>0</v>
      </c>
      <c r="BO6" s="267" t="str">
        <f>IF(BN6&lt;&gt;"0",(N6*BN6/BN19),"0")</f>
        <v>0</v>
      </c>
      <c r="BP6" s="265" t="str">
        <f t="shared" si="27"/>
        <v>0</v>
      </c>
      <c r="BQ6" s="267" t="str">
        <f>IF(BP6&lt;&gt;"0",(N6*BP6/BP19),"0")</f>
        <v>0</v>
      </c>
    </row>
    <row r="7" spans="2:69" x14ac:dyDescent="0.35">
      <c r="B7" s="209">
        <v>4</v>
      </c>
      <c r="C7" s="258" t="str">
        <f>'3. Scénario E31b'!I10</f>
        <v>C12</v>
      </c>
      <c r="D7" s="259" t="str">
        <f>'3. Scénario E31b'!J10</f>
        <v>AC1222</v>
      </c>
      <c r="E7" s="258" t="str">
        <f>'3. Scénario E31b'!K10</f>
        <v>Expliquer l’état d’avancement des opérations, leurs contraintes et leurs difficultés</v>
      </c>
      <c r="F7" s="260" t="str">
        <f>'3. Scénario E31b'!L10</f>
        <v>Les contraintes et les difficultés sont identifiées</v>
      </c>
      <c r="G7" s="297"/>
      <c r="H7" s="295" t="s">
        <v>25</v>
      </c>
      <c r="I7" s="298"/>
      <c r="J7" s="299"/>
      <c r="K7" s="261">
        <f>'3. Scénario E31b'!N10</f>
        <v>0</v>
      </c>
      <c r="L7" s="262">
        <f>'3. Scénario E31b'!O10</f>
        <v>0</v>
      </c>
      <c r="M7" s="262">
        <f>'3. Scénario E31b'!P10</f>
        <v>0.5</v>
      </c>
      <c r="N7" s="266">
        <f t="shared" si="0"/>
        <v>2</v>
      </c>
      <c r="O7" s="266">
        <f t="shared" si="1"/>
        <v>0</v>
      </c>
      <c r="P7" s="266">
        <f t="shared" si="2"/>
        <v>0</v>
      </c>
      <c r="Q7" s="266">
        <f t="shared" si="3"/>
        <v>1</v>
      </c>
      <c r="R7" s="264" t="str">
        <f t="shared" si="28"/>
        <v>0</v>
      </c>
      <c r="S7" s="267" t="str">
        <f>IF(R7&lt;&gt;"0",(N7*R7/R19),"0")</f>
        <v>0</v>
      </c>
      <c r="T7" s="265" t="str">
        <f t="shared" si="29"/>
        <v>0</v>
      </c>
      <c r="U7" s="267" t="str">
        <f>IF(T7&lt;&gt;"0",(N7*T7/T19),"0")</f>
        <v>0</v>
      </c>
      <c r="V7" s="265" t="str">
        <f t="shared" si="4"/>
        <v>0</v>
      </c>
      <c r="W7" s="267" t="str">
        <f>IF(V7&lt;&gt;"0",(N7*V7/V19),"0")</f>
        <v>0</v>
      </c>
      <c r="X7" s="265" t="str">
        <f t="shared" si="5"/>
        <v>0</v>
      </c>
      <c r="Y7" s="267" t="str">
        <f>IF(X7&lt;&gt;"0",(N7*X7/X19),"0")</f>
        <v>0</v>
      </c>
      <c r="Z7" s="265" t="str">
        <f t="shared" si="6"/>
        <v>0</v>
      </c>
      <c r="AA7" s="267" t="str">
        <f>IF(Z7&lt;&gt;"0",(N7*Z7/Z19),"0")</f>
        <v>0</v>
      </c>
      <c r="AB7" s="265" t="str">
        <f t="shared" si="7"/>
        <v>0</v>
      </c>
      <c r="AC7" s="267" t="str">
        <f>IF(AB7&lt;&gt;"0",(N7*AB7/AB19),"0")</f>
        <v>0</v>
      </c>
      <c r="AD7" s="265" t="str">
        <f t="shared" si="8"/>
        <v>0</v>
      </c>
      <c r="AE7" s="267" t="str">
        <f>IF(AD7&lt;&gt;"0",(N7*AD7/AD19),"0")</f>
        <v>0</v>
      </c>
      <c r="AF7" s="265" t="str">
        <f t="shared" si="9"/>
        <v>0</v>
      </c>
      <c r="AG7" s="267" t="str">
        <f>IF(AF7&lt;&gt;"0",(N7*AF7/AF19),"0")</f>
        <v>0</v>
      </c>
      <c r="AH7" s="265" t="str">
        <f t="shared" si="10"/>
        <v>0</v>
      </c>
      <c r="AI7" s="267" t="str">
        <f>IF(AH7&lt;&gt;"0",(N7*AH7/AH19),"0")</f>
        <v>0</v>
      </c>
      <c r="AJ7" s="265" t="str">
        <f t="shared" si="11"/>
        <v>0</v>
      </c>
      <c r="AK7" s="267" t="str">
        <f>IF(AJ7&lt;&gt;"0",(N7*AJ7/AJ19),"0")</f>
        <v>0</v>
      </c>
      <c r="AL7" s="265" t="str">
        <f t="shared" si="12"/>
        <v>0</v>
      </c>
      <c r="AM7" s="267" t="str">
        <f>IF(AL7&lt;&gt;"0",(N7*AL7/AL19),"0")</f>
        <v>0</v>
      </c>
      <c r="AN7" s="265" t="str">
        <f t="shared" si="13"/>
        <v>0</v>
      </c>
      <c r="AO7" s="267" t="str">
        <f>IF(AN7&lt;&gt;"0",(N7*AN7/AN19),"0")</f>
        <v>0</v>
      </c>
      <c r="AP7" s="265" t="str">
        <f t="shared" si="14"/>
        <v>0</v>
      </c>
      <c r="AQ7" s="267" t="str">
        <f>IF(AP7&lt;&gt;"0",(N7*AP7/AP19),"0")</f>
        <v>0</v>
      </c>
      <c r="AR7" s="265" t="str">
        <f t="shared" si="15"/>
        <v>0</v>
      </c>
      <c r="AS7" s="267" t="str">
        <f>IF(AR7&lt;&gt;"0",(N7*AR7/AR19),"0")</f>
        <v>0</v>
      </c>
      <c r="AT7" s="265" t="str">
        <f t="shared" si="16"/>
        <v>0</v>
      </c>
      <c r="AU7" s="267" t="str">
        <f>IF(AT7&lt;&gt;"0",(N7*AT7/AT19),"0")</f>
        <v>0</v>
      </c>
      <c r="AV7" s="265" t="str">
        <f t="shared" si="17"/>
        <v>0</v>
      </c>
      <c r="AW7" s="267" t="str">
        <f>IF(AV7&lt;&gt;"0",(N7*AV7/AV19),"0")</f>
        <v>0</v>
      </c>
      <c r="AX7" s="265" t="str">
        <f t="shared" si="18"/>
        <v>0</v>
      </c>
      <c r="AY7" s="267" t="str">
        <f>IF(AX7&lt;&gt;"0",(N7*AX7/AX19),"0")</f>
        <v>0</v>
      </c>
      <c r="AZ7" s="265" t="str">
        <f t="shared" si="19"/>
        <v>0</v>
      </c>
      <c r="BA7" s="267" t="str">
        <f>IF(AZ7&lt;&gt;"0",(N7*AZ7/AZ19),"0")</f>
        <v>0</v>
      </c>
      <c r="BB7" s="265" t="str">
        <f t="shared" si="20"/>
        <v>0</v>
      </c>
      <c r="BC7" s="267" t="str">
        <f>IF(BB7&lt;&gt;"0",(N7*BB7/BB19),"0")</f>
        <v>0</v>
      </c>
      <c r="BD7" s="267" t="str">
        <f>IF(D7=BD3,L7,"0")</f>
        <v>0</v>
      </c>
      <c r="BE7" s="267" t="str">
        <f>IF(BD7&lt;&gt;"0",(N7*BD7/BD19),"0")</f>
        <v>0</v>
      </c>
      <c r="BF7" s="267" t="str">
        <f>IF(D7=BF3,L7,"0")</f>
        <v>0</v>
      </c>
      <c r="BG7" s="267" t="str">
        <f>IF(BF7&lt;&gt;"0",(N7*BF7/BF19),"0")</f>
        <v>0</v>
      </c>
      <c r="BH7" s="265" t="str">
        <f t="shared" si="21"/>
        <v>0</v>
      </c>
      <c r="BI7" s="265" t="str">
        <f t="shared" si="22"/>
        <v>0</v>
      </c>
      <c r="BJ7" s="265" t="str">
        <f t="shared" si="23"/>
        <v>0</v>
      </c>
      <c r="BK7" s="265" t="str">
        <f t="shared" si="24"/>
        <v>0</v>
      </c>
      <c r="BL7" s="265" t="str">
        <f t="shared" si="25"/>
        <v>0</v>
      </c>
      <c r="BM7" s="267" t="str">
        <f>IF(BL7&lt;&gt;"0",(N7*BL7/BL19),"0")</f>
        <v>0</v>
      </c>
      <c r="BN7" s="265">
        <f t="shared" si="26"/>
        <v>0.5</v>
      </c>
      <c r="BO7" s="267">
        <f>IF(BN7&lt;&gt;"0",(N7*BN7/BN19),"0")</f>
        <v>2</v>
      </c>
      <c r="BP7" s="265" t="str">
        <f t="shared" si="27"/>
        <v>0</v>
      </c>
      <c r="BQ7" s="267" t="str">
        <f>IF(BP7&lt;&gt;"0",(N7*BP7/BP19),"0")</f>
        <v>0</v>
      </c>
    </row>
    <row r="8" spans="2:69" x14ac:dyDescent="0.35">
      <c r="B8" s="209">
        <v>5</v>
      </c>
      <c r="C8" s="258" t="str">
        <f>'3. Scénario E31b'!I11</f>
        <v>C7</v>
      </c>
      <c r="D8" s="259" t="str">
        <f>'3. Scénario E31b'!J11</f>
        <v>AC721</v>
      </c>
      <c r="E8" s="258" t="str">
        <f>'3. Scénario E31b'!K11</f>
        <v>Identifier les risques professionnels</v>
      </c>
      <c r="F8" s="260" t="str">
        <f>'3. Scénario E31b'!L11</f>
        <v>Les risques professionnels sont identifiés et permettent une intervention en sécurité</v>
      </c>
      <c r="G8" s="297"/>
      <c r="H8" s="295" t="s">
        <v>25</v>
      </c>
      <c r="I8" s="298"/>
      <c r="J8" s="299"/>
      <c r="K8" s="261">
        <f>'3. Scénario E31b'!N11</f>
        <v>0.2</v>
      </c>
      <c r="L8" s="262">
        <f>'3. Scénario E31b'!O11</f>
        <v>0</v>
      </c>
      <c r="M8" s="262">
        <f>'3. Scénario E31b'!P11</f>
        <v>0</v>
      </c>
      <c r="N8" s="266">
        <f t="shared" si="0"/>
        <v>2</v>
      </c>
      <c r="O8" s="266">
        <f t="shared" si="1"/>
        <v>0.4</v>
      </c>
      <c r="P8" s="266">
        <f t="shared" si="2"/>
        <v>0</v>
      </c>
      <c r="Q8" s="266">
        <f t="shared" si="3"/>
        <v>0</v>
      </c>
      <c r="R8" s="264" t="str">
        <f t="shared" si="28"/>
        <v>0</v>
      </c>
      <c r="S8" s="267" t="str">
        <f xml:space="preserve"> IF(R8&lt;&gt;"0",(N8*R8/R19),"0")</f>
        <v>0</v>
      </c>
      <c r="T8" s="265" t="str">
        <f t="shared" si="29"/>
        <v>0</v>
      </c>
      <c r="U8" s="267" t="str">
        <f xml:space="preserve"> IF(T8&lt;&gt;"0",(N8*T8/T19),"0")</f>
        <v>0</v>
      </c>
      <c r="V8" s="265">
        <f t="shared" si="4"/>
        <v>0.2</v>
      </c>
      <c r="W8" s="267">
        <f xml:space="preserve"> IF(V8&lt;&gt;"0",(N8*V8/V19),"0")</f>
        <v>2</v>
      </c>
      <c r="X8" s="265" t="str">
        <f t="shared" si="5"/>
        <v>0</v>
      </c>
      <c r="Y8" s="267" t="str">
        <f xml:space="preserve"> IF(X8&lt;&gt;"0",(N8*X8/X19),"0")</f>
        <v>0</v>
      </c>
      <c r="Z8" s="265" t="str">
        <f t="shared" si="6"/>
        <v>0</v>
      </c>
      <c r="AA8" s="267" t="str">
        <f xml:space="preserve"> IF(Z8&lt;&gt;"0",(N8*Z8/Z19),"0")</f>
        <v>0</v>
      </c>
      <c r="AB8" s="265" t="str">
        <f t="shared" si="7"/>
        <v>0</v>
      </c>
      <c r="AC8" s="267" t="str">
        <f xml:space="preserve"> IF(AB8&lt;&gt;"0",(N8*AB8/AB19),"0")</f>
        <v>0</v>
      </c>
      <c r="AD8" s="265" t="str">
        <f t="shared" si="8"/>
        <v>0</v>
      </c>
      <c r="AE8" s="267" t="str">
        <f xml:space="preserve"> IF(AD8&lt;&gt;"0",(N8*AD8/AD19),"0")</f>
        <v>0</v>
      </c>
      <c r="AF8" s="265" t="str">
        <f t="shared" si="9"/>
        <v>0</v>
      </c>
      <c r="AG8" s="267" t="str">
        <f xml:space="preserve"> IF(AF8&lt;&gt;"0",(N8*AF8/AF19),"0")</f>
        <v>0</v>
      </c>
      <c r="AH8" s="265" t="str">
        <f t="shared" si="10"/>
        <v>0</v>
      </c>
      <c r="AI8" s="267" t="str">
        <f xml:space="preserve"> IF(AH8&lt;&gt;"0",(N8*AH8/AH19),"0")</f>
        <v>0</v>
      </c>
      <c r="AJ8" s="265" t="str">
        <f t="shared" si="11"/>
        <v>0</v>
      </c>
      <c r="AK8" s="267" t="str">
        <f xml:space="preserve"> IF(AJ8&lt;&gt;"0",(N8*AJ8/AJ19),"0")</f>
        <v>0</v>
      </c>
      <c r="AL8" s="265" t="str">
        <f t="shared" si="12"/>
        <v>0</v>
      </c>
      <c r="AM8" s="267" t="str">
        <f xml:space="preserve"> IF(AL8&lt;&gt;"0",(N8*AL8/AL19),"0")</f>
        <v>0</v>
      </c>
      <c r="AN8" s="265" t="str">
        <f t="shared" si="13"/>
        <v>0</v>
      </c>
      <c r="AO8" s="267" t="str">
        <f xml:space="preserve"> IF(AN8&lt;&gt;"0",(N8*AN8/AN19),"0")</f>
        <v>0</v>
      </c>
      <c r="AP8" s="265" t="str">
        <f t="shared" si="14"/>
        <v>0</v>
      </c>
      <c r="AQ8" s="267" t="str">
        <f xml:space="preserve"> IF(AP8&lt;&gt;"0",(N8*AP8/AP19),"0")</f>
        <v>0</v>
      </c>
      <c r="AR8" s="265" t="str">
        <f t="shared" si="15"/>
        <v>0</v>
      </c>
      <c r="AS8" s="267" t="str">
        <f xml:space="preserve"> IF(AR8&lt;&gt;"0",(N8*AR8/AR19),"0")</f>
        <v>0</v>
      </c>
      <c r="AT8" s="265" t="str">
        <f t="shared" si="16"/>
        <v>0</v>
      </c>
      <c r="AU8" s="267" t="str">
        <f xml:space="preserve"> IF(AT8&lt;&gt;"0",(N8*AT8/AT19),"0")</f>
        <v>0</v>
      </c>
      <c r="AV8" s="265" t="str">
        <f t="shared" si="17"/>
        <v>0</v>
      </c>
      <c r="AW8" s="267" t="str">
        <f xml:space="preserve"> IF(AV8&lt;&gt;"0",(N8*AV8/AV19),"0")</f>
        <v>0</v>
      </c>
      <c r="AX8" s="265" t="str">
        <f t="shared" si="18"/>
        <v>0</v>
      </c>
      <c r="AY8" s="267" t="str">
        <f xml:space="preserve"> IF(AX8&lt;&gt;"0",(N8*AX8/AX19),"0")</f>
        <v>0</v>
      </c>
      <c r="AZ8" s="265" t="str">
        <f t="shared" si="19"/>
        <v>0</v>
      </c>
      <c r="BA8" s="267" t="str">
        <f xml:space="preserve"> IF(AZ8&lt;&gt;"0",(N8*AZ8/AZ19),"0")</f>
        <v>0</v>
      </c>
      <c r="BB8" s="265" t="str">
        <f t="shared" si="20"/>
        <v>0</v>
      </c>
      <c r="BC8" s="267" t="str">
        <f xml:space="preserve"> IF(BB8&lt;&gt;"0",(N8*BB8/BB19),"0")</f>
        <v>0</v>
      </c>
      <c r="BD8" s="267" t="str">
        <f>IF(D8=BD3,L8,"0")</f>
        <v>0</v>
      </c>
      <c r="BE8" s="267" t="str">
        <f xml:space="preserve"> IF(BD8&lt;&gt;"0",(N8*BD8/BD19),"0")</f>
        <v>0</v>
      </c>
      <c r="BF8" s="267" t="str">
        <f>IF(D8=BF3,L8,"0")</f>
        <v>0</v>
      </c>
      <c r="BG8" s="267" t="str">
        <f xml:space="preserve"> IF(BF8&lt;&gt;"0",(N8*BF8/BF19),"0")</f>
        <v>0</v>
      </c>
      <c r="BH8" s="265" t="str">
        <f t="shared" si="21"/>
        <v>0</v>
      </c>
      <c r="BI8" s="265" t="str">
        <f t="shared" si="22"/>
        <v>0</v>
      </c>
      <c r="BJ8" s="265" t="str">
        <f t="shared" si="23"/>
        <v>0</v>
      </c>
      <c r="BK8" s="265" t="str">
        <f t="shared" si="24"/>
        <v>0</v>
      </c>
      <c r="BL8" s="265" t="str">
        <f t="shared" si="25"/>
        <v>0</v>
      </c>
      <c r="BM8" s="267" t="str">
        <f xml:space="preserve"> IF(BL8&lt;&gt;"0",(N8*BL8/BL19),"0")</f>
        <v>0</v>
      </c>
      <c r="BN8" s="265" t="str">
        <f t="shared" si="26"/>
        <v>0</v>
      </c>
      <c r="BO8" s="267" t="str">
        <f xml:space="preserve"> IF(BN8&lt;&gt;"0",(N8*BN8/BN19),"0")</f>
        <v>0</v>
      </c>
      <c r="BP8" s="265" t="str">
        <f t="shared" si="27"/>
        <v>0</v>
      </c>
      <c r="BQ8" s="267" t="str">
        <f xml:space="preserve"> IF(BP8&lt;&gt;"0",(N8*BP8/BP19),"0")</f>
        <v>0</v>
      </c>
    </row>
    <row r="9" spans="2:69" x14ac:dyDescent="0.35">
      <c r="B9" s="209">
        <v>6</v>
      </c>
      <c r="C9" s="258" t="str">
        <f>'3. Scénario E31b'!I12</f>
        <v>C12</v>
      </c>
      <c r="D9" s="259" t="str">
        <f>'3. Scénario E31b'!J12</f>
        <v>AC1221</v>
      </c>
      <c r="E9" s="258" t="str">
        <f>'3. Scénario E31b'!K12</f>
        <v>Expliquer l’état d’avancement des opérations, leurs contraintes et leurs difficultés</v>
      </c>
      <c r="F9" s="260" t="str">
        <f>'3. Scénario E31b'!L12</f>
        <v>L’état d’avancement des opérations est clairement décrit</v>
      </c>
      <c r="G9" s="297"/>
      <c r="H9" s="295" t="s">
        <v>25</v>
      </c>
      <c r="I9" s="298"/>
      <c r="J9" s="299"/>
      <c r="K9" s="261">
        <f>'3. Scénario E31b'!N12</f>
        <v>0</v>
      </c>
      <c r="L9" s="262">
        <f>'3. Scénario E31b'!O12</f>
        <v>0</v>
      </c>
      <c r="M9" s="262">
        <f>'3. Scénario E31b'!P12</f>
        <v>0.24</v>
      </c>
      <c r="N9" s="266">
        <f t="shared" si="0"/>
        <v>2</v>
      </c>
      <c r="O9" s="266">
        <f t="shared" si="1"/>
        <v>0</v>
      </c>
      <c r="P9" s="266">
        <f t="shared" si="2"/>
        <v>0</v>
      </c>
      <c r="Q9" s="266">
        <f t="shared" si="3"/>
        <v>0.48</v>
      </c>
      <c r="R9" s="264" t="str">
        <f t="shared" si="28"/>
        <v>0</v>
      </c>
      <c r="S9" s="267" t="str">
        <f>IF(R9&lt;&gt;"0",(N9*R9/R19),"0")</f>
        <v>0</v>
      </c>
      <c r="T9" s="265" t="str">
        <f t="shared" si="29"/>
        <v>0</v>
      </c>
      <c r="U9" s="267" t="str">
        <f>IF(T9&lt;&gt;"0",(N9*T9/T19),"0")</f>
        <v>0</v>
      </c>
      <c r="V9" s="265" t="str">
        <f t="shared" si="4"/>
        <v>0</v>
      </c>
      <c r="W9" s="267" t="str">
        <f>IF(V9&lt;&gt;"0",(N9*V9/V19),"0")</f>
        <v>0</v>
      </c>
      <c r="X9" s="265" t="str">
        <f t="shared" si="5"/>
        <v>0</v>
      </c>
      <c r="Y9" s="267" t="str">
        <f>IF(X9&lt;&gt;"0",(N9*X9/X19),"0")</f>
        <v>0</v>
      </c>
      <c r="Z9" s="265" t="str">
        <f t="shared" si="6"/>
        <v>0</v>
      </c>
      <c r="AA9" s="267" t="str">
        <f>IF(Z9&lt;&gt;"0",(N9*Z9/Z19),"0")</f>
        <v>0</v>
      </c>
      <c r="AB9" s="265" t="str">
        <f t="shared" si="7"/>
        <v>0</v>
      </c>
      <c r="AC9" s="267" t="str">
        <f>IF(AB9&lt;&gt;"0",(N9*AB9/AB19),"0")</f>
        <v>0</v>
      </c>
      <c r="AD9" s="265" t="str">
        <f t="shared" si="8"/>
        <v>0</v>
      </c>
      <c r="AE9" s="267" t="str">
        <f>IF(AD9&lt;&gt;"0",(N9*AD9/AD19),"0")</f>
        <v>0</v>
      </c>
      <c r="AF9" s="265" t="str">
        <f t="shared" si="9"/>
        <v>0</v>
      </c>
      <c r="AG9" s="267" t="str">
        <f>IF(AF9&lt;&gt;"0",(N9*AF9/AF19),"0")</f>
        <v>0</v>
      </c>
      <c r="AH9" s="265" t="str">
        <f t="shared" si="10"/>
        <v>0</v>
      </c>
      <c r="AI9" s="267" t="str">
        <f>IF(AH9&lt;&gt;"0",(N9*AH9/AH19),"0")</f>
        <v>0</v>
      </c>
      <c r="AJ9" s="265" t="str">
        <f t="shared" si="11"/>
        <v>0</v>
      </c>
      <c r="AK9" s="267" t="str">
        <f>IF(AJ9&lt;&gt;"0",(N9*AJ9/AJ19),"0")</f>
        <v>0</v>
      </c>
      <c r="AL9" s="265" t="str">
        <f t="shared" si="12"/>
        <v>0</v>
      </c>
      <c r="AM9" s="267" t="str">
        <f>IF(AL9&lt;&gt;"0",(N9*AL9/AL19),"0")</f>
        <v>0</v>
      </c>
      <c r="AN9" s="265" t="str">
        <f t="shared" si="13"/>
        <v>0</v>
      </c>
      <c r="AO9" s="267" t="str">
        <f>IF(AN9&lt;&gt;"0",(N9*AN9/AN19),"0")</f>
        <v>0</v>
      </c>
      <c r="AP9" s="265" t="str">
        <f t="shared" si="14"/>
        <v>0</v>
      </c>
      <c r="AQ9" s="267" t="str">
        <f>IF(AP9&lt;&gt;"0",(N9*AP9/AP19),"0")</f>
        <v>0</v>
      </c>
      <c r="AR9" s="265" t="str">
        <f t="shared" si="15"/>
        <v>0</v>
      </c>
      <c r="AS9" s="267" t="str">
        <f>IF(AR9&lt;&gt;"0",(N9*AR9/AR19),"0")</f>
        <v>0</v>
      </c>
      <c r="AT9" s="265" t="str">
        <f t="shared" si="16"/>
        <v>0</v>
      </c>
      <c r="AU9" s="267" t="str">
        <f>IF(AT9&lt;&gt;"0",(N9*AT9/AT19),"0")</f>
        <v>0</v>
      </c>
      <c r="AV9" s="265" t="str">
        <f t="shared" si="17"/>
        <v>0</v>
      </c>
      <c r="AW9" s="267" t="str">
        <f>IF(AV9&lt;&gt;"0",(N9*AV9/AV19),"0")</f>
        <v>0</v>
      </c>
      <c r="AX9" s="265" t="str">
        <f t="shared" si="18"/>
        <v>0</v>
      </c>
      <c r="AY9" s="267" t="str">
        <f>IF(AX9&lt;&gt;"0",(N9*AX9/AX19),"0")</f>
        <v>0</v>
      </c>
      <c r="AZ9" s="265" t="str">
        <f t="shared" si="19"/>
        <v>0</v>
      </c>
      <c r="BA9" s="267" t="str">
        <f>IF(AZ9&lt;&gt;"0",(N9*AZ9/AZ19),"0")</f>
        <v>0</v>
      </c>
      <c r="BB9" s="265" t="str">
        <f t="shared" si="20"/>
        <v>0</v>
      </c>
      <c r="BC9" s="267" t="str">
        <f>IF(BB9&lt;&gt;"0",(N9*BB9/BB19),"0")</f>
        <v>0</v>
      </c>
      <c r="BD9" s="267" t="str">
        <f>IF(D9=BD3,L9,"0")</f>
        <v>0</v>
      </c>
      <c r="BE9" s="267" t="str">
        <f>IF(BD9&lt;&gt;"0",(N9*BD9/BD19),"0")</f>
        <v>0</v>
      </c>
      <c r="BF9" s="267" t="str">
        <f>IF(D9=BF3,L9,"0")</f>
        <v>0</v>
      </c>
      <c r="BG9" s="267" t="str">
        <f>IF(BF9&lt;&gt;"0",(N9*BF9/BF19),"0")</f>
        <v>0</v>
      </c>
      <c r="BH9" s="265" t="str">
        <f t="shared" si="21"/>
        <v>0</v>
      </c>
      <c r="BI9" s="265" t="str">
        <f t="shared" si="22"/>
        <v>0</v>
      </c>
      <c r="BJ9" s="265" t="str">
        <f t="shared" si="23"/>
        <v>0</v>
      </c>
      <c r="BK9" s="265" t="str">
        <f t="shared" si="24"/>
        <v>0</v>
      </c>
      <c r="BL9" s="265">
        <f t="shared" si="25"/>
        <v>0.24</v>
      </c>
      <c r="BM9" s="267">
        <f>IF(BL9&lt;&gt;"0",(N9*BL9/BL19),"0")</f>
        <v>2</v>
      </c>
      <c r="BN9" s="265" t="str">
        <f t="shared" si="26"/>
        <v>0</v>
      </c>
      <c r="BO9" s="267" t="str">
        <f>IF(BN9&lt;&gt;"0",(N9*BN9/BN19),"0")</f>
        <v>0</v>
      </c>
      <c r="BP9" s="265" t="str">
        <f t="shared" si="27"/>
        <v>0</v>
      </c>
      <c r="BQ9" s="267" t="str">
        <f>IF(BP9&lt;&gt;"0",(N9*BP9/BP19),"0")</f>
        <v>0</v>
      </c>
    </row>
    <row r="10" spans="2:69" x14ac:dyDescent="0.35">
      <c r="B10" s="209">
        <v>7</v>
      </c>
      <c r="C10" s="258" t="str">
        <f>'3. Scénario E31b'!I13</f>
        <v>C7</v>
      </c>
      <c r="D10" s="259" t="str">
        <f>'3. Scénario E31b'!J13</f>
        <v>AC742</v>
      </c>
      <c r="E10" s="258" t="str">
        <f>'3. Scénario E31b'!K13</f>
        <v>Prérégler les appareils de régulation et de sécurité</v>
      </c>
      <c r="F10" s="260" t="str">
        <f>'3. Scénario E31b'!L13</f>
        <v>Les préréglages permettent une mise en service de toute ou partie de l’installation</v>
      </c>
      <c r="G10" s="297"/>
      <c r="H10" s="295" t="s">
        <v>25</v>
      </c>
      <c r="I10" s="298"/>
      <c r="J10" s="299"/>
      <c r="K10" s="261">
        <f>'3. Scénario E31b'!N13</f>
        <v>0.7</v>
      </c>
      <c r="L10" s="262">
        <f>'3. Scénario E31b'!O13</f>
        <v>0</v>
      </c>
      <c r="M10" s="262">
        <f>'3. Scénario E31b'!P13</f>
        <v>0</v>
      </c>
      <c r="N10" s="266">
        <f t="shared" si="0"/>
        <v>2</v>
      </c>
      <c r="O10" s="266">
        <f t="shared" si="1"/>
        <v>1.4</v>
      </c>
      <c r="P10" s="266">
        <f t="shared" si="2"/>
        <v>0</v>
      </c>
      <c r="Q10" s="266">
        <f t="shared" si="3"/>
        <v>0</v>
      </c>
      <c r="R10" s="264" t="str">
        <f t="shared" si="28"/>
        <v>0</v>
      </c>
      <c r="S10" s="267" t="str">
        <f xml:space="preserve"> IF(R10&lt;&gt;"0",(N10*R10/R19),"0")</f>
        <v>0</v>
      </c>
      <c r="T10" s="265" t="str">
        <f t="shared" si="29"/>
        <v>0</v>
      </c>
      <c r="U10" s="267" t="str">
        <f xml:space="preserve"> IF(T10&lt;&gt;"0",(N10*T10/T19),"0")</f>
        <v>0</v>
      </c>
      <c r="V10" s="265" t="str">
        <f t="shared" si="4"/>
        <v>0</v>
      </c>
      <c r="W10" s="267" t="str">
        <f xml:space="preserve"> IF(V10&lt;&gt;"0",(N10*V10/V19),"0")</f>
        <v>0</v>
      </c>
      <c r="X10" s="265" t="str">
        <f t="shared" si="5"/>
        <v>0</v>
      </c>
      <c r="Y10" s="267" t="str">
        <f xml:space="preserve"> IF(X10&lt;&gt;"0",(N10*X10/X19),"0")</f>
        <v>0</v>
      </c>
      <c r="Z10" s="265" t="str">
        <f t="shared" si="6"/>
        <v>0</v>
      </c>
      <c r="AA10" s="267" t="str">
        <f xml:space="preserve"> IF(Z10&lt;&gt;"0",(N10*Z10/Z19),"0")</f>
        <v>0</v>
      </c>
      <c r="AB10" s="265">
        <f t="shared" si="7"/>
        <v>0.7</v>
      </c>
      <c r="AC10" s="267">
        <f xml:space="preserve"> IF(AB10&lt;&gt;"0",(N10*AB10/AB19),"0")</f>
        <v>2</v>
      </c>
      <c r="AD10" s="265" t="str">
        <f t="shared" si="8"/>
        <v>0</v>
      </c>
      <c r="AE10" s="267" t="str">
        <f xml:space="preserve"> IF(AD10&lt;&gt;"0",(N10*AD10/AD19),"0")</f>
        <v>0</v>
      </c>
      <c r="AF10" s="265" t="str">
        <f t="shared" si="9"/>
        <v>0</v>
      </c>
      <c r="AG10" s="267" t="str">
        <f xml:space="preserve"> IF(AF10&lt;&gt;"0",(N10*AF10/AF19),"0")</f>
        <v>0</v>
      </c>
      <c r="AH10" s="265" t="str">
        <f t="shared" si="10"/>
        <v>0</v>
      </c>
      <c r="AI10" s="267" t="str">
        <f xml:space="preserve"> IF(AH10&lt;&gt;"0",(N10*AH10/AH19),"0")</f>
        <v>0</v>
      </c>
      <c r="AJ10" s="265" t="str">
        <f t="shared" si="11"/>
        <v>0</v>
      </c>
      <c r="AK10" s="267" t="str">
        <f xml:space="preserve"> IF(AJ10&lt;&gt;"0",(N10*AJ10/AJ19),"0")</f>
        <v>0</v>
      </c>
      <c r="AL10" s="265" t="str">
        <f t="shared" si="12"/>
        <v>0</v>
      </c>
      <c r="AM10" s="267" t="str">
        <f xml:space="preserve"> IF(AL10&lt;&gt;"0",(N10*AL10/AL19),"0")</f>
        <v>0</v>
      </c>
      <c r="AN10" s="265" t="str">
        <f t="shared" si="13"/>
        <v>0</v>
      </c>
      <c r="AO10" s="267" t="str">
        <f xml:space="preserve"> IF(AN10&lt;&gt;"0",(N10*AN10/AN19),"0")</f>
        <v>0</v>
      </c>
      <c r="AP10" s="265" t="str">
        <f t="shared" si="14"/>
        <v>0</v>
      </c>
      <c r="AQ10" s="267" t="str">
        <f xml:space="preserve"> IF(AP10&lt;&gt;"0",(N10*AP10/AP19),"0")</f>
        <v>0</v>
      </c>
      <c r="AR10" s="265" t="str">
        <f t="shared" si="15"/>
        <v>0</v>
      </c>
      <c r="AS10" s="267" t="str">
        <f xml:space="preserve"> IF(AR10&lt;&gt;"0",(N10*AR10/AR19),"0")</f>
        <v>0</v>
      </c>
      <c r="AT10" s="265" t="str">
        <f t="shared" si="16"/>
        <v>0</v>
      </c>
      <c r="AU10" s="267" t="str">
        <f xml:space="preserve"> IF(AT10&lt;&gt;"0",(N10*AT10/AT19),"0")</f>
        <v>0</v>
      </c>
      <c r="AV10" s="265" t="str">
        <f t="shared" si="17"/>
        <v>0</v>
      </c>
      <c r="AW10" s="267" t="str">
        <f xml:space="preserve"> IF(AV10&lt;&gt;"0",(N10*AV10/AV19),"0")</f>
        <v>0</v>
      </c>
      <c r="AX10" s="265" t="str">
        <f t="shared" si="18"/>
        <v>0</v>
      </c>
      <c r="AY10" s="267" t="str">
        <f xml:space="preserve"> IF(AX10&lt;&gt;"0",(N10*AX10/AX19),"0")</f>
        <v>0</v>
      </c>
      <c r="AZ10" s="265" t="str">
        <f t="shared" si="19"/>
        <v>0</v>
      </c>
      <c r="BA10" s="267" t="str">
        <f xml:space="preserve"> IF(AZ10&lt;&gt;"0",(N10*AZ10/AZ19),"0")</f>
        <v>0</v>
      </c>
      <c r="BB10" s="265" t="str">
        <f t="shared" si="20"/>
        <v>0</v>
      </c>
      <c r="BC10" s="267" t="str">
        <f xml:space="preserve"> IF(BB10&lt;&gt;"0",(N10*BB10/BB19),"0")</f>
        <v>0</v>
      </c>
      <c r="BD10" s="267" t="str">
        <f>IF(D10=BD3,L10,"0")</f>
        <v>0</v>
      </c>
      <c r="BE10" s="267" t="str">
        <f xml:space="preserve"> IF(BD10&lt;&gt;"0",(N10*BD10/BD19),"0")</f>
        <v>0</v>
      </c>
      <c r="BF10" s="267" t="str">
        <f>IF(D10=BF3,L10,"0")</f>
        <v>0</v>
      </c>
      <c r="BG10" s="267" t="str">
        <f xml:space="preserve"> IF(BF10&lt;&gt;"0",(N10*BF10/BF19),"0")</f>
        <v>0</v>
      </c>
      <c r="BH10" s="265" t="str">
        <f t="shared" si="21"/>
        <v>0</v>
      </c>
      <c r="BI10" s="265" t="str">
        <f t="shared" si="22"/>
        <v>0</v>
      </c>
      <c r="BJ10" s="265" t="str">
        <f t="shared" si="23"/>
        <v>0</v>
      </c>
      <c r="BK10" s="265" t="str">
        <f t="shared" si="24"/>
        <v>0</v>
      </c>
      <c r="BL10" s="265" t="str">
        <f t="shared" si="25"/>
        <v>0</v>
      </c>
      <c r="BM10" s="267" t="str">
        <f xml:space="preserve"> IF(BL10&lt;&gt;"0",(N10*BL10/BL19),"0")</f>
        <v>0</v>
      </c>
      <c r="BN10" s="265" t="str">
        <f t="shared" si="26"/>
        <v>0</v>
      </c>
      <c r="BO10" s="267" t="str">
        <f xml:space="preserve"> IF(BN10&lt;&gt;"0",(N10*BN10/BN19),"0")</f>
        <v>0</v>
      </c>
      <c r="BP10" s="265" t="str">
        <f t="shared" si="27"/>
        <v>0</v>
      </c>
      <c r="BQ10" s="267" t="str">
        <f xml:space="preserve"> IF(BP10&lt;&gt;"0",(N10*BP10/BP19),"0")</f>
        <v>0</v>
      </c>
    </row>
    <row r="11" spans="2:69" x14ac:dyDescent="0.35">
      <c r="B11" s="209">
        <v>8</v>
      </c>
      <c r="C11" s="258" t="str">
        <f>'3. Scénario E31b'!I14</f>
        <v>C12</v>
      </c>
      <c r="D11" s="259" t="str">
        <f>'3. Scénario E31b'!J14</f>
        <v>AC1231</v>
      </c>
      <c r="E11" s="258" t="str">
        <f>'3. Scénario E31b'!K14</f>
        <v>Rédiger un compte rendu, un rapport d'activité</v>
      </c>
      <c r="F11" s="260" t="str">
        <f>'3. Scénario E31b'!L14</f>
        <v>Le compte rendu est complet et exploitatble</v>
      </c>
      <c r="G11" s="297"/>
      <c r="H11" s="295" t="s">
        <v>25</v>
      </c>
      <c r="I11" s="298"/>
      <c r="J11" s="299"/>
      <c r="K11" s="261">
        <f>'3. Scénario E31b'!N14</f>
        <v>0</v>
      </c>
      <c r="L11" s="262">
        <f>'3. Scénario E31b'!O14</f>
        <v>0</v>
      </c>
      <c r="M11" s="262">
        <f>'3. Scénario E31b'!P14</f>
        <v>0.26</v>
      </c>
      <c r="N11" s="266">
        <f t="shared" si="0"/>
        <v>2</v>
      </c>
      <c r="O11" s="266">
        <f t="shared" si="1"/>
        <v>0</v>
      </c>
      <c r="P11" s="266">
        <f t="shared" si="2"/>
        <v>0</v>
      </c>
      <c r="Q11" s="266">
        <f t="shared" si="3"/>
        <v>0.52</v>
      </c>
      <c r="R11" s="264" t="str">
        <f t="shared" si="28"/>
        <v>0</v>
      </c>
      <c r="S11" s="267" t="str">
        <f>IF(R11&lt;&gt;"0",(N11*R11/R19),"0")</f>
        <v>0</v>
      </c>
      <c r="T11" s="265" t="str">
        <f t="shared" si="29"/>
        <v>0</v>
      </c>
      <c r="U11" s="267" t="str">
        <f>IF(T11&lt;&gt;"0",(N11*T11/T19),"0")</f>
        <v>0</v>
      </c>
      <c r="V11" s="265" t="str">
        <f t="shared" si="4"/>
        <v>0</v>
      </c>
      <c r="W11" s="267" t="str">
        <f>IF(V11&lt;&gt;"0",(N11*V11/V19),"0")</f>
        <v>0</v>
      </c>
      <c r="X11" s="265" t="str">
        <f t="shared" si="5"/>
        <v>0</v>
      </c>
      <c r="Y11" s="267" t="str">
        <f>IF(X11&lt;&gt;"0",(N11*X11/X19),"0")</f>
        <v>0</v>
      </c>
      <c r="Z11" s="265" t="str">
        <f t="shared" si="6"/>
        <v>0</v>
      </c>
      <c r="AA11" s="267" t="str">
        <f>IF(Z11&lt;&gt;"0",(N11*Z11/Z19),"0")</f>
        <v>0</v>
      </c>
      <c r="AB11" s="265" t="str">
        <f t="shared" si="7"/>
        <v>0</v>
      </c>
      <c r="AC11" s="267" t="str">
        <f>IF(AB11&lt;&gt;"0",(N11*AB11/AB19),"0")</f>
        <v>0</v>
      </c>
      <c r="AD11" s="265" t="str">
        <f t="shared" si="8"/>
        <v>0</v>
      </c>
      <c r="AE11" s="267" t="str">
        <f>IF(AD11&lt;&gt;"0",(N11*AD11/AD19),"0")</f>
        <v>0</v>
      </c>
      <c r="AF11" s="265" t="str">
        <f t="shared" si="9"/>
        <v>0</v>
      </c>
      <c r="AG11" s="267" t="str">
        <f>IF(AF11&lt;&gt;"0",(N11*AF11/AF19),"0")</f>
        <v>0</v>
      </c>
      <c r="AH11" s="265" t="str">
        <f t="shared" si="10"/>
        <v>0</v>
      </c>
      <c r="AI11" s="267" t="str">
        <f>IF(AH11&lt;&gt;"0",(N11*AH11/AH19),"0")</f>
        <v>0</v>
      </c>
      <c r="AJ11" s="265" t="str">
        <f t="shared" si="11"/>
        <v>0</v>
      </c>
      <c r="AK11" s="267" t="str">
        <f>IF(AJ11&lt;&gt;"0",(N11*AJ11/AJ19),"0")</f>
        <v>0</v>
      </c>
      <c r="AL11" s="265" t="str">
        <f t="shared" si="12"/>
        <v>0</v>
      </c>
      <c r="AM11" s="267" t="str">
        <f>IF(AL11&lt;&gt;"0",(N11*AL11/AL19),"0")</f>
        <v>0</v>
      </c>
      <c r="AN11" s="265" t="str">
        <f t="shared" si="13"/>
        <v>0</v>
      </c>
      <c r="AO11" s="267" t="str">
        <f>IF(AN11&lt;&gt;"0",(N11*AN11/AN19),"0")</f>
        <v>0</v>
      </c>
      <c r="AP11" s="265" t="str">
        <f t="shared" si="14"/>
        <v>0</v>
      </c>
      <c r="AQ11" s="267" t="str">
        <f>IF(AP11&lt;&gt;"0",(N11*AP11/AP19),"0")</f>
        <v>0</v>
      </c>
      <c r="AR11" s="265" t="str">
        <f t="shared" si="15"/>
        <v>0</v>
      </c>
      <c r="AS11" s="267" t="str">
        <f>IF(AR11&lt;&gt;"0",(N11*AR11/AR19),"0")</f>
        <v>0</v>
      </c>
      <c r="AT11" s="265" t="str">
        <f t="shared" si="16"/>
        <v>0</v>
      </c>
      <c r="AU11" s="267" t="str">
        <f>IF(AT11&lt;&gt;"0",(N11*AT11/AT19),"0")</f>
        <v>0</v>
      </c>
      <c r="AV11" s="265" t="str">
        <f t="shared" si="17"/>
        <v>0</v>
      </c>
      <c r="AW11" s="267" t="str">
        <f>IF(AV11&lt;&gt;"0",(N11*AV11/AV19),"0")</f>
        <v>0</v>
      </c>
      <c r="AX11" s="265" t="str">
        <f t="shared" si="18"/>
        <v>0</v>
      </c>
      <c r="AY11" s="267" t="str">
        <f>IF(AX11&lt;&gt;"0",(N11*AX11/AX19),"0")</f>
        <v>0</v>
      </c>
      <c r="AZ11" s="265" t="str">
        <f t="shared" si="19"/>
        <v>0</v>
      </c>
      <c r="BA11" s="267" t="str">
        <f>IF(AZ11&lt;&gt;"0",(N11*AZ11/AZ19),"0")</f>
        <v>0</v>
      </c>
      <c r="BB11" s="265" t="str">
        <f t="shared" si="20"/>
        <v>0</v>
      </c>
      <c r="BC11" s="267" t="str">
        <f>IF(BB11&lt;&gt;"0",(N11*BB11/BB19),"0")</f>
        <v>0</v>
      </c>
      <c r="BD11" s="267" t="str">
        <f>IF(D11=BD3,L11,"0")</f>
        <v>0</v>
      </c>
      <c r="BE11" s="267" t="str">
        <f>IF(BD11&lt;&gt;"0",(N11*BD11/BD19),"0")</f>
        <v>0</v>
      </c>
      <c r="BF11" s="267" t="str">
        <f>IF(D11=BF3,L11,"0")</f>
        <v>0</v>
      </c>
      <c r="BG11" s="267" t="str">
        <f>IF(BF11&lt;&gt;"0",(N11*BF11/BF19),"0")</f>
        <v>0</v>
      </c>
      <c r="BH11" s="265" t="str">
        <f t="shared" si="21"/>
        <v>0</v>
      </c>
      <c r="BI11" s="265" t="str">
        <f t="shared" si="22"/>
        <v>0</v>
      </c>
      <c r="BJ11" s="265" t="str">
        <f t="shared" si="23"/>
        <v>0</v>
      </c>
      <c r="BK11" s="265" t="str">
        <f t="shared" si="24"/>
        <v>0</v>
      </c>
      <c r="BL11" s="265" t="str">
        <f t="shared" si="25"/>
        <v>0</v>
      </c>
      <c r="BM11" s="267" t="str">
        <f>IF(BL11&lt;&gt;"0",(N11*BL11/BL19),"0")</f>
        <v>0</v>
      </c>
      <c r="BN11" s="265" t="str">
        <f t="shared" si="26"/>
        <v>0</v>
      </c>
      <c r="BO11" s="267" t="str">
        <f>IF(BN11&lt;&gt;"0",(N11*BN11/BN19),"0")</f>
        <v>0</v>
      </c>
      <c r="BP11" s="265">
        <f t="shared" si="27"/>
        <v>0.26</v>
      </c>
      <c r="BQ11" s="267">
        <f>IF(BP11&lt;&gt;"0",(N11*BP11/BP19),"0")</f>
        <v>2</v>
      </c>
    </row>
    <row r="12" spans="2:69" x14ac:dyDescent="0.35">
      <c r="B12" s="209">
        <v>9</v>
      </c>
      <c r="C12" s="258" t="str">
        <f>'3. Scénario E31b'!I15</f>
        <v>C8</v>
      </c>
      <c r="D12" s="259" t="str">
        <f>'3. Scénario E31b'!J15</f>
        <v>AC822</v>
      </c>
      <c r="E12" s="258" t="str">
        <f>'3. Scénario E31b'!K15</f>
        <v>Ajuster les réglages des systèmes de régulation et de sécurité</v>
      </c>
      <c r="F12" s="260" t="str">
        <f>'3. Scénario E31b'!L15</f>
        <v>Le réglage des sécurités est réalisé justifié et précis</v>
      </c>
      <c r="G12" s="297"/>
      <c r="H12" s="295" t="s">
        <v>25</v>
      </c>
      <c r="I12" s="298"/>
      <c r="J12" s="299"/>
      <c r="K12" s="261">
        <f>'3. Scénario E31b'!N15</f>
        <v>0</v>
      </c>
      <c r="L12" s="262">
        <f>'3. Scénario E31b'!O15</f>
        <v>0.25</v>
      </c>
      <c r="M12" s="262">
        <f>'3. Scénario E31b'!P15</f>
        <v>0</v>
      </c>
      <c r="N12" s="266">
        <f t="shared" si="0"/>
        <v>2</v>
      </c>
      <c r="O12" s="266">
        <f t="shared" si="1"/>
        <v>0</v>
      </c>
      <c r="P12" s="266">
        <f t="shared" si="2"/>
        <v>0.5</v>
      </c>
      <c r="Q12" s="266">
        <f t="shared" si="3"/>
        <v>0</v>
      </c>
      <c r="R12" s="264" t="str">
        <f t="shared" si="28"/>
        <v>0</v>
      </c>
      <c r="S12" s="267" t="str">
        <f>IF(R12&lt;&gt;"0",(N12*R12/R19),"0")</f>
        <v>0</v>
      </c>
      <c r="T12" s="265" t="str">
        <f t="shared" si="29"/>
        <v>0</v>
      </c>
      <c r="U12" s="267" t="str">
        <f>IF(T12&lt;&gt;"0",(N12*T12/T19),"0")</f>
        <v>0</v>
      </c>
      <c r="V12" s="265" t="str">
        <f t="shared" si="4"/>
        <v>0</v>
      </c>
      <c r="W12" s="267" t="str">
        <f>IF(V12&lt;&gt;"0",(N12*V12/V19),"0")</f>
        <v>0</v>
      </c>
      <c r="X12" s="265" t="str">
        <f t="shared" si="5"/>
        <v>0</v>
      </c>
      <c r="Y12" s="267" t="str">
        <f>IF(X12&lt;&gt;"0",(N12*X12/X19),"0")</f>
        <v>0</v>
      </c>
      <c r="Z12" s="265" t="str">
        <f t="shared" si="6"/>
        <v>0</v>
      </c>
      <c r="AA12" s="267" t="str">
        <f>IF(Z12&lt;&gt;"0",(N12*Z12/Z19),"0")</f>
        <v>0</v>
      </c>
      <c r="AB12" s="265" t="str">
        <f t="shared" si="7"/>
        <v>0</v>
      </c>
      <c r="AC12" s="267" t="str">
        <f>IF(AB12&lt;&gt;"0",(N12*AB12/AB19),"0")</f>
        <v>0</v>
      </c>
      <c r="AD12" s="265" t="str">
        <f t="shared" si="8"/>
        <v>0</v>
      </c>
      <c r="AE12" s="267" t="str">
        <f>IF(AD12&lt;&gt;"0",(N12*AD12/AD19),"0")</f>
        <v>0</v>
      </c>
      <c r="AF12" s="265" t="str">
        <f t="shared" si="9"/>
        <v>0</v>
      </c>
      <c r="AG12" s="267" t="str">
        <f>IF(AF12&lt;&gt;"0",(N12*AF12/AF19),"0")</f>
        <v>0</v>
      </c>
      <c r="AH12" s="265" t="str">
        <f t="shared" si="10"/>
        <v>0</v>
      </c>
      <c r="AI12" s="267" t="str">
        <f>IF(AH12&lt;&gt;"0",(N12*AH12/AH19),"0")</f>
        <v>0</v>
      </c>
      <c r="AJ12" s="265" t="str">
        <f t="shared" si="11"/>
        <v>0</v>
      </c>
      <c r="AK12" s="267" t="str">
        <f>IF(AJ12&lt;&gt;"0",(N12*AJ12/AJ19),"0")</f>
        <v>0</v>
      </c>
      <c r="AL12" s="265" t="str">
        <f t="shared" si="12"/>
        <v>0</v>
      </c>
      <c r="AM12" s="267" t="str">
        <f>IF(AL12&lt;&gt;"0",(N12*AL12/AL19),"0")</f>
        <v>0</v>
      </c>
      <c r="AN12" s="265" t="str">
        <f t="shared" si="13"/>
        <v>0</v>
      </c>
      <c r="AO12" s="267" t="str">
        <f>IF(AN12&lt;&gt;"0",(N12*AN12/AN19),"0")</f>
        <v>0</v>
      </c>
      <c r="AP12" s="265">
        <f t="shared" si="14"/>
        <v>0.25</v>
      </c>
      <c r="AQ12" s="267">
        <f>IF(AP12&lt;&gt;"0",(N12*AP12/AP19),"0")</f>
        <v>2</v>
      </c>
      <c r="AR12" s="265" t="str">
        <f t="shared" si="15"/>
        <v>0</v>
      </c>
      <c r="AS12" s="267" t="str">
        <f>IF(AR12&lt;&gt;"0",(N12*AR12/AR19),"0")</f>
        <v>0</v>
      </c>
      <c r="AT12" s="265" t="str">
        <f t="shared" si="16"/>
        <v>0</v>
      </c>
      <c r="AU12" s="267" t="str">
        <f>IF(AT12&lt;&gt;"0",(N12*AT12/AT19),"0")</f>
        <v>0</v>
      </c>
      <c r="AV12" s="265" t="str">
        <f t="shared" si="17"/>
        <v>0</v>
      </c>
      <c r="AW12" s="267" t="str">
        <f>IF(AV12&lt;&gt;"0",(N12*AV12/AV19),"0")</f>
        <v>0</v>
      </c>
      <c r="AX12" s="265" t="str">
        <f t="shared" si="18"/>
        <v>0</v>
      </c>
      <c r="AY12" s="267" t="str">
        <f>IF(AX12&lt;&gt;"0",(N12*AX12/AX19),"0")</f>
        <v>0</v>
      </c>
      <c r="AZ12" s="265" t="str">
        <f t="shared" si="19"/>
        <v>0</v>
      </c>
      <c r="BA12" s="267" t="str">
        <f>IF(AZ12&lt;&gt;"0",(N12*AZ12/AZ19),"0")</f>
        <v>0</v>
      </c>
      <c r="BB12" s="265" t="str">
        <f t="shared" si="20"/>
        <v>0</v>
      </c>
      <c r="BC12" s="267" t="str">
        <f>IF(BB12&lt;&gt;"0",(N12*BB12/BB19),"0")</f>
        <v>0</v>
      </c>
      <c r="BD12" s="267" t="str">
        <f>IF(D12=BD3,L12,"0")</f>
        <v>0</v>
      </c>
      <c r="BE12" s="267" t="str">
        <f>IF(BD12&lt;&gt;"0",(N12*BD12/BD19),"0")</f>
        <v>0</v>
      </c>
      <c r="BF12" s="267" t="str">
        <f>IF(D12=BF3,L12,"0")</f>
        <v>0</v>
      </c>
      <c r="BG12" s="267" t="str">
        <f>IF(BF12&lt;&gt;"0",(N12*BF12/BF19),"0")</f>
        <v>0</v>
      </c>
      <c r="BH12" s="265" t="str">
        <f t="shared" si="21"/>
        <v>0</v>
      </c>
      <c r="BI12" s="265" t="str">
        <f t="shared" si="22"/>
        <v>0</v>
      </c>
      <c r="BJ12" s="265" t="str">
        <f t="shared" si="23"/>
        <v>0</v>
      </c>
      <c r="BK12" s="265" t="str">
        <f t="shared" si="24"/>
        <v>0</v>
      </c>
      <c r="BL12" s="265" t="str">
        <f t="shared" si="25"/>
        <v>0</v>
      </c>
      <c r="BM12" s="267" t="str">
        <f>IF(BL12&lt;&gt;"0",(N12*BL12/BL19),"0")</f>
        <v>0</v>
      </c>
      <c r="BN12" s="265" t="str">
        <f t="shared" si="26"/>
        <v>0</v>
      </c>
      <c r="BO12" s="267" t="str">
        <f>IF(BN12&lt;&gt;"0",(N12*BN12/BN19),"0")</f>
        <v>0</v>
      </c>
      <c r="BP12" s="265" t="str">
        <f t="shared" si="27"/>
        <v>0</v>
      </c>
      <c r="BQ12" s="267" t="str">
        <f>IF(BP12&lt;&gt;"0",(N12*BP12/BP19),"0")</f>
        <v>0</v>
      </c>
    </row>
    <row r="13" spans="2:69" x14ac:dyDescent="0.35">
      <c r="B13" s="209">
        <v>10</v>
      </c>
      <c r="C13" s="258" t="str">
        <f>'3. Scénario E31b'!I16</f>
        <v>C8</v>
      </c>
      <c r="D13" s="259" t="str">
        <f>'3. Scénario E31b'!J16</f>
        <v>AC852</v>
      </c>
      <c r="E13" s="258" t="str">
        <f>'3. Scénario E31b'!K16</f>
        <v>Assurer la sécurité</v>
      </c>
      <c r="F13" s="260" t="str">
        <f>'3. Scénario E31b'!L16</f>
        <v>Les règles, principes sur la manipulation des fluides, et les différentses prises de mesures sont respectées</v>
      </c>
      <c r="G13" s="297"/>
      <c r="H13" s="295" t="s">
        <v>25</v>
      </c>
      <c r="I13" s="298"/>
      <c r="J13" s="299"/>
      <c r="K13" s="261">
        <f>'3. Scénario E31b'!N16</f>
        <v>0</v>
      </c>
      <c r="L13" s="262">
        <f>'3. Scénario E31b'!O16</f>
        <v>0.15</v>
      </c>
      <c r="M13" s="262">
        <f>'3. Scénario E31b'!P16</f>
        <v>0</v>
      </c>
      <c r="N13" s="266">
        <f t="shared" si="0"/>
        <v>2</v>
      </c>
      <c r="O13" s="266">
        <f t="shared" si="1"/>
        <v>0</v>
      </c>
      <c r="P13" s="266">
        <f t="shared" si="2"/>
        <v>0.3</v>
      </c>
      <c r="Q13" s="266">
        <f t="shared" si="3"/>
        <v>0</v>
      </c>
      <c r="R13" s="264" t="str">
        <f t="shared" si="28"/>
        <v>0</v>
      </c>
      <c r="S13" s="267" t="str">
        <f xml:space="preserve"> IF(R13&lt;&gt;"0",(N13*R13/R19),"0")</f>
        <v>0</v>
      </c>
      <c r="T13" s="265" t="str">
        <f t="shared" si="29"/>
        <v>0</v>
      </c>
      <c r="U13" s="267" t="str">
        <f xml:space="preserve"> IF(T13&lt;&gt;"0",(N13*T13/T19),"0")</f>
        <v>0</v>
      </c>
      <c r="V13" s="265" t="str">
        <f t="shared" si="4"/>
        <v>0</v>
      </c>
      <c r="W13" s="267" t="str">
        <f xml:space="preserve"> IF(V13&lt;&gt;"0",(N13*V13/V19),"0")</f>
        <v>0</v>
      </c>
      <c r="X13" s="265" t="str">
        <f t="shared" si="5"/>
        <v>0</v>
      </c>
      <c r="Y13" s="267" t="str">
        <f xml:space="preserve"> IF(X13&lt;&gt;"0",(N13*X13/X19),"0")</f>
        <v>0</v>
      </c>
      <c r="Z13" s="265" t="str">
        <f t="shared" si="6"/>
        <v>0</v>
      </c>
      <c r="AA13" s="267" t="str">
        <f xml:space="preserve"> IF(Z13&lt;&gt;"0",(N13*Z13/Z19),"0")</f>
        <v>0</v>
      </c>
      <c r="AB13" s="265" t="str">
        <f t="shared" si="7"/>
        <v>0</v>
      </c>
      <c r="AC13" s="267" t="str">
        <f xml:space="preserve"> IF(AB13&lt;&gt;"0",(N13*AB13/AB19),"0")</f>
        <v>0</v>
      </c>
      <c r="AD13" s="265" t="str">
        <f t="shared" si="8"/>
        <v>0</v>
      </c>
      <c r="AE13" s="267" t="str">
        <f xml:space="preserve"> IF(AD13&lt;&gt;"0",(N13*AD13/AD19),"0")</f>
        <v>0</v>
      </c>
      <c r="AF13" s="265" t="str">
        <f t="shared" si="9"/>
        <v>0</v>
      </c>
      <c r="AG13" s="267" t="str">
        <f xml:space="preserve"> IF(AF13&lt;&gt;"0",(N13*AF13/AF19),"0")</f>
        <v>0</v>
      </c>
      <c r="AH13" s="265" t="str">
        <f t="shared" si="10"/>
        <v>0</v>
      </c>
      <c r="AI13" s="267" t="str">
        <f xml:space="preserve"> IF(AH13&lt;&gt;"0",(N13*AH13/AH19),"0")</f>
        <v>0</v>
      </c>
      <c r="AJ13" s="265" t="str">
        <f t="shared" si="11"/>
        <v>0</v>
      </c>
      <c r="AK13" s="267" t="str">
        <f xml:space="preserve"> IF(AJ13&lt;&gt;"0",(N13*AJ13/AJ19),"0")</f>
        <v>0</v>
      </c>
      <c r="AL13" s="265" t="str">
        <f t="shared" si="12"/>
        <v>0</v>
      </c>
      <c r="AM13" s="267" t="str">
        <f xml:space="preserve"> IF(AL13&lt;&gt;"0",(N13*AL13/AL19),"0")</f>
        <v>0</v>
      </c>
      <c r="AN13" s="265" t="str">
        <f t="shared" si="13"/>
        <v>0</v>
      </c>
      <c r="AO13" s="267" t="str">
        <f xml:space="preserve"> IF(AN13&lt;&gt;"0",(N13*AN13/AN19),"0")</f>
        <v>0</v>
      </c>
      <c r="AP13" s="265" t="str">
        <f t="shared" si="14"/>
        <v>0</v>
      </c>
      <c r="AQ13" s="267" t="str">
        <f xml:space="preserve"> IF(AP13&lt;&gt;"0",(N13*AP13/AP19),"0")</f>
        <v>0</v>
      </c>
      <c r="AR13" s="265" t="str">
        <f t="shared" si="15"/>
        <v>0</v>
      </c>
      <c r="AS13" s="267" t="str">
        <f xml:space="preserve"> IF(AR13&lt;&gt;"0",(N13*AR13/AR19),"0")</f>
        <v>0</v>
      </c>
      <c r="AT13" s="265" t="str">
        <f t="shared" si="16"/>
        <v>0</v>
      </c>
      <c r="AU13" s="267" t="str">
        <f xml:space="preserve"> IF(AT13&lt;&gt;"0",(N13*AT13/AT19),"0")</f>
        <v>0</v>
      </c>
      <c r="AV13" s="265" t="str">
        <f t="shared" si="17"/>
        <v>0</v>
      </c>
      <c r="AW13" s="267" t="str">
        <f xml:space="preserve"> IF(AV13&lt;&gt;"0",(N13*AV13/AV19),"0")</f>
        <v>0</v>
      </c>
      <c r="AX13" s="265" t="str">
        <f t="shared" si="18"/>
        <v>0</v>
      </c>
      <c r="AY13" s="267" t="str">
        <f xml:space="preserve"> IF(AX13&lt;&gt;"0",(N13*AX13/AX19),"0")</f>
        <v>0</v>
      </c>
      <c r="AZ13" s="265" t="str">
        <f t="shared" si="19"/>
        <v>0</v>
      </c>
      <c r="BA13" s="267" t="str">
        <f xml:space="preserve"> IF(AZ13&lt;&gt;"0",(N13*AZ13/AZ19),"0")</f>
        <v>0</v>
      </c>
      <c r="BB13" s="265" t="str">
        <f t="shared" si="20"/>
        <v>0</v>
      </c>
      <c r="BC13" s="267" t="str">
        <f xml:space="preserve"> IF(BB13&lt;&gt;"0",(N13*BB13/BB19),"0")</f>
        <v>0</v>
      </c>
      <c r="BD13" s="267" t="str">
        <f>IF(D13=BD3,L13,"0")</f>
        <v>0</v>
      </c>
      <c r="BE13" s="267" t="str">
        <f xml:space="preserve"> IF(BD13&lt;&gt;"0",(N13*BD13/BD19),"0")</f>
        <v>0</v>
      </c>
      <c r="BF13" s="267">
        <f>IF(D13=BF3,L13,"0")</f>
        <v>0.15</v>
      </c>
      <c r="BG13" s="267">
        <f xml:space="preserve"> IF(BF13&lt;&gt;"0",(N13*BF13/BF19),"0")</f>
        <v>2</v>
      </c>
      <c r="BH13" s="265" t="str">
        <f t="shared" si="21"/>
        <v>0</v>
      </c>
      <c r="BI13" s="265" t="str">
        <f t="shared" si="22"/>
        <v>0</v>
      </c>
      <c r="BJ13" s="265" t="str">
        <f t="shared" si="23"/>
        <v>0</v>
      </c>
      <c r="BK13" s="265" t="str">
        <f t="shared" si="24"/>
        <v>0</v>
      </c>
      <c r="BL13" s="265" t="str">
        <f t="shared" si="25"/>
        <v>0</v>
      </c>
      <c r="BM13" s="267" t="str">
        <f xml:space="preserve"> IF(BL13&lt;&gt;"0",(N13*BL13/BL19),"0")</f>
        <v>0</v>
      </c>
      <c r="BN13" s="265" t="str">
        <f t="shared" si="26"/>
        <v>0</v>
      </c>
      <c r="BO13" s="267" t="str">
        <f xml:space="preserve"> IF(BN13&lt;&gt;"0",(N13*BN13/BN19),"0")</f>
        <v>0</v>
      </c>
      <c r="BP13" s="265" t="str">
        <f t="shared" si="27"/>
        <v>0</v>
      </c>
      <c r="BQ13" s="267" t="str">
        <f xml:space="preserve"> IF(BP13&lt;&gt;"0",(N13*BP13/BP19),"0")</f>
        <v>0</v>
      </c>
    </row>
    <row r="14" spans="2:69" x14ac:dyDescent="0.35">
      <c r="B14" s="209">
        <v>11</v>
      </c>
      <c r="C14" s="258" t="str">
        <f>'3. Scénario E31b'!I17</f>
        <v>C8</v>
      </c>
      <c r="D14" s="259" t="str">
        <f>'3. Scénario E31b'!J17</f>
        <v>AC831</v>
      </c>
      <c r="E14" s="258" t="str">
        <f>'3. Scénario E31b'!K17</f>
        <v>Paramétrer le régulateur</v>
      </c>
      <c r="F14" s="260" t="str">
        <f>'3. Scénario E31b'!L17</f>
        <v>Les paramètres sont identifiés</v>
      </c>
      <c r="G14" s="297"/>
      <c r="H14" s="295" t="s">
        <v>25</v>
      </c>
      <c r="I14" s="298"/>
      <c r="J14" s="299"/>
      <c r="K14" s="261">
        <f>'3. Scénario E31b'!N17</f>
        <v>0</v>
      </c>
      <c r="L14" s="262">
        <f>'3. Scénario E31b'!O17</f>
        <v>0.1</v>
      </c>
      <c r="M14" s="262">
        <f>'3. Scénario E31b'!P17</f>
        <v>0</v>
      </c>
      <c r="N14" s="266">
        <f t="shared" si="0"/>
        <v>2</v>
      </c>
      <c r="O14" s="266">
        <f t="shared" si="1"/>
        <v>0</v>
      </c>
      <c r="P14" s="266">
        <f t="shared" si="2"/>
        <v>0.2</v>
      </c>
      <c r="Q14" s="266">
        <f t="shared" si="3"/>
        <v>0</v>
      </c>
      <c r="R14" s="264" t="str">
        <f t="shared" si="28"/>
        <v>0</v>
      </c>
      <c r="S14" s="267" t="str">
        <f xml:space="preserve"> IF(R14&lt;&gt;"0",(N14*R14/R19),"0")</f>
        <v>0</v>
      </c>
      <c r="T14" s="265" t="str">
        <f t="shared" si="29"/>
        <v>0</v>
      </c>
      <c r="U14" s="267" t="str">
        <f xml:space="preserve"> IF(T14&lt;&gt;"0",(N14*T14/T19),"0")</f>
        <v>0</v>
      </c>
      <c r="V14" s="265" t="str">
        <f t="shared" si="4"/>
        <v>0</v>
      </c>
      <c r="W14" s="267" t="str">
        <f xml:space="preserve"> IF(V14&lt;&gt;"0",(N14*V14/V19),"0")</f>
        <v>0</v>
      </c>
      <c r="X14" s="265" t="str">
        <f t="shared" si="5"/>
        <v>0</v>
      </c>
      <c r="Y14" s="267" t="str">
        <f xml:space="preserve"> IF(X14&lt;&gt;"0",(N14*X14/X19),"0")</f>
        <v>0</v>
      </c>
      <c r="Z14" s="265" t="str">
        <f t="shared" si="6"/>
        <v>0</v>
      </c>
      <c r="AA14" s="267" t="str">
        <f xml:space="preserve"> IF(Z14&lt;&gt;"0",(N14*Z14/Z19),"0")</f>
        <v>0</v>
      </c>
      <c r="AB14" s="265" t="str">
        <f t="shared" si="7"/>
        <v>0</v>
      </c>
      <c r="AC14" s="267" t="str">
        <f xml:space="preserve"> IF(AB14&lt;&gt;"0",(N14*AB14/AB19),"0")</f>
        <v>0</v>
      </c>
      <c r="AD14" s="265" t="str">
        <f t="shared" si="8"/>
        <v>0</v>
      </c>
      <c r="AE14" s="267" t="str">
        <f xml:space="preserve"> IF(AD14&lt;&gt;"0",(N14*AD14/AD19),"0")</f>
        <v>0</v>
      </c>
      <c r="AF14" s="265" t="str">
        <f t="shared" si="9"/>
        <v>0</v>
      </c>
      <c r="AG14" s="267" t="str">
        <f xml:space="preserve"> IF(AF14&lt;&gt;"0",(N14*AF14/AF19),"0")</f>
        <v>0</v>
      </c>
      <c r="AH14" s="265" t="str">
        <f t="shared" si="10"/>
        <v>0</v>
      </c>
      <c r="AI14" s="267" t="str">
        <f xml:space="preserve"> IF(AH14&lt;&gt;"0",(N14*AH14/AH19),"0")</f>
        <v>0</v>
      </c>
      <c r="AJ14" s="265" t="str">
        <f t="shared" si="11"/>
        <v>0</v>
      </c>
      <c r="AK14" s="267" t="str">
        <f xml:space="preserve"> IF(AJ14&lt;&gt;"0",(N14*AJ14/AJ19),"0")</f>
        <v>0</v>
      </c>
      <c r="AL14" s="265" t="str">
        <f t="shared" si="12"/>
        <v>0</v>
      </c>
      <c r="AM14" s="267" t="str">
        <f xml:space="preserve"> IF(AL14&lt;&gt;"0",(N14*AL14/AL19),"0")</f>
        <v>0</v>
      </c>
      <c r="AN14" s="265" t="str">
        <f t="shared" si="13"/>
        <v>0</v>
      </c>
      <c r="AO14" s="267" t="str">
        <f xml:space="preserve"> IF(AN14&lt;&gt;"0",(N14*AN14/AN19),"0")</f>
        <v>0</v>
      </c>
      <c r="AP14" s="265" t="str">
        <f t="shared" si="14"/>
        <v>0</v>
      </c>
      <c r="AQ14" s="267" t="str">
        <f xml:space="preserve"> IF(AP14&lt;&gt;"0",(N14*AP14/AP19),"0")</f>
        <v>0</v>
      </c>
      <c r="AR14" s="265">
        <f t="shared" si="15"/>
        <v>0.1</v>
      </c>
      <c r="AS14" s="267">
        <f xml:space="preserve"> IF(AR14&lt;&gt;"0",(N14*AR14/AR19),"0")</f>
        <v>2</v>
      </c>
      <c r="AT14" s="265" t="str">
        <f t="shared" si="16"/>
        <v>0</v>
      </c>
      <c r="AU14" s="267" t="str">
        <f xml:space="preserve"> IF(AT14&lt;&gt;"0",(N14*AT14/AT19),"0")</f>
        <v>0</v>
      </c>
      <c r="AV14" s="265" t="str">
        <f t="shared" si="17"/>
        <v>0</v>
      </c>
      <c r="AW14" s="267" t="str">
        <f xml:space="preserve"> IF(AV14&lt;&gt;"0",(N14*AV14/AV19),"0")</f>
        <v>0</v>
      </c>
      <c r="AX14" s="265" t="str">
        <f t="shared" si="18"/>
        <v>0</v>
      </c>
      <c r="AY14" s="267" t="str">
        <f xml:space="preserve"> IF(AX14&lt;&gt;"0",(N14*AX14/AX19),"0")</f>
        <v>0</v>
      </c>
      <c r="AZ14" s="265" t="str">
        <f t="shared" si="19"/>
        <v>0</v>
      </c>
      <c r="BA14" s="267" t="str">
        <f xml:space="preserve"> IF(AZ14&lt;&gt;"0",(N14*AZ14/AZ19),"0")</f>
        <v>0</v>
      </c>
      <c r="BB14" s="265" t="str">
        <f t="shared" si="20"/>
        <v>0</v>
      </c>
      <c r="BC14" s="267" t="str">
        <f xml:space="preserve"> IF(BB14&lt;&gt;"0",(N14*BB14/BB19),"0")</f>
        <v>0</v>
      </c>
      <c r="BD14" s="267" t="str">
        <f>IF(D14=BD3,L14,"0")</f>
        <v>0</v>
      </c>
      <c r="BE14" s="267" t="str">
        <f xml:space="preserve"> IF(BD14&lt;&gt;"0",(N14*BD14/BD19),"0")</f>
        <v>0</v>
      </c>
      <c r="BF14" s="267" t="str">
        <f>IF(D14=BF3,L14,"0")</f>
        <v>0</v>
      </c>
      <c r="BG14" s="267" t="str">
        <f xml:space="preserve"> IF(BF14&lt;&gt;"0",(N14*BF14/BF19),"0")</f>
        <v>0</v>
      </c>
      <c r="BH14" s="265" t="str">
        <f t="shared" si="21"/>
        <v>0</v>
      </c>
      <c r="BI14" s="265" t="str">
        <f t="shared" si="22"/>
        <v>0</v>
      </c>
      <c r="BJ14" s="265" t="str">
        <f t="shared" si="23"/>
        <v>0</v>
      </c>
      <c r="BK14" s="265" t="str">
        <f t="shared" si="24"/>
        <v>0</v>
      </c>
      <c r="BL14" s="265" t="str">
        <f t="shared" si="25"/>
        <v>0</v>
      </c>
      <c r="BM14" s="267" t="str">
        <f xml:space="preserve"> IF(BL14&lt;&gt;"0",(N14*BL14/BL19),"0")</f>
        <v>0</v>
      </c>
      <c r="BN14" s="265" t="str">
        <f t="shared" si="26"/>
        <v>0</v>
      </c>
      <c r="BO14" s="267" t="str">
        <f xml:space="preserve"> IF(BN14&lt;&gt;"0",(N14*BN14/BN19),"0")</f>
        <v>0</v>
      </c>
      <c r="BP14" s="265" t="str">
        <f t="shared" si="27"/>
        <v>0</v>
      </c>
      <c r="BQ14" s="267" t="str">
        <f xml:space="preserve"> IF(BP14&lt;&gt;"0",(N14*BP14/BP19),"0")</f>
        <v>0</v>
      </c>
    </row>
    <row r="15" spans="2:69" x14ac:dyDescent="0.35">
      <c r="B15" s="209">
        <v>12</v>
      </c>
      <c r="C15" s="258" t="str">
        <f>'3. Scénario E31b'!I18</f>
        <v>?</v>
      </c>
      <c r="D15" s="259" t="str">
        <f>'3. Scénario E31b'!J18</f>
        <v>?</v>
      </c>
      <c r="E15" s="258" t="str">
        <f>'3. Scénario E31b'!K18</f>
        <v>?</v>
      </c>
      <c r="F15" s="260" t="str">
        <f>'3. Scénario E31b'!L18</f>
        <v>?</v>
      </c>
      <c r="G15" s="297"/>
      <c r="H15" s="295" t="s">
        <v>25</v>
      </c>
      <c r="I15" s="298"/>
      <c r="J15" s="299"/>
      <c r="K15" s="261">
        <f>'3. Scénario E31b'!N18</f>
        <v>0</v>
      </c>
      <c r="L15" s="262">
        <f>'3. Scénario E31b'!O18</f>
        <v>0</v>
      </c>
      <c r="M15" s="262">
        <f>'3. Scénario E31b'!P18</f>
        <v>0</v>
      </c>
      <c r="N15" s="266">
        <f t="shared" si="0"/>
        <v>2</v>
      </c>
      <c r="O15" s="266">
        <f t="shared" si="1"/>
        <v>0</v>
      </c>
      <c r="P15" s="266">
        <f t="shared" si="2"/>
        <v>0</v>
      </c>
      <c r="Q15" s="266">
        <f t="shared" si="3"/>
        <v>0</v>
      </c>
      <c r="R15" s="264" t="str">
        <f t="shared" si="28"/>
        <v>0</v>
      </c>
      <c r="S15" s="267" t="str">
        <f>IF(R15&lt;&gt;"0",(N15*R15/R19),"0")</f>
        <v>0</v>
      </c>
      <c r="T15" s="265" t="str">
        <f t="shared" si="29"/>
        <v>0</v>
      </c>
      <c r="U15" s="267" t="str">
        <f>IF(T15&lt;&gt;"0",(N15*T15/T19),"0")</f>
        <v>0</v>
      </c>
      <c r="V15" s="265" t="str">
        <f t="shared" si="4"/>
        <v>0</v>
      </c>
      <c r="W15" s="267" t="str">
        <f>IF(V15&lt;&gt;"0",(N15*V15/V19),"0")</f>
        <v>0</v>
      </c>
      <c r="X15" s="265" t="str">
        <f t="shared" si="5"/>
        <v>0</v>
      </c>
      <c r="Y15" s="267" t="str">
        <f>IF(X15&lt;&gt;"0",(N15*X15/X19),"0")</f>
        <v>0</v>
      </c>
      <c r="Z15" s="265" t="str">
        <f t="shared" si="6"/>
        <v>0</v>
      </c>
      <c r="AA15" s="267" t="str">
        <f>IF(Z15&lt;&gt;"0",(N15*Z15/Z19),"0")</f>
        <v>0</v>
      </c>
      <c r="AB15" s="265" t="str">
        <f t="shared" si="7"/>
        <v>0</v>
      </c>
      <c r="AC15" s="267" t="str">
        <f>IF(AB15&lt;&gt;"0",(N15*AB15/AB19),"0")</f>
        <v>0</v>
      </c>
      <c r="AD15" s="265" t="str">
        <f t="shared" si="8"/>
        <v>0</v>
      </c>
      <c r="AE15" s="267" t="str">
        <f>IF(AD15&lt;&gt;"0",(N15*AD15/AD19),"0")</f>
        <v>0</v>
      </c>
      <c r="AF15" s="265" t="str">
        <f t="shared" si="9"/>
        <v>0</v>
      </c>
      <c r="AG15" s="267" t="str">
        <f>IF(AF15&lt;&gt;"0",(N15*AF15/AF19),"0")</f>
        <v>0</v>
      </c>
      <c r="AH15" s="265" t="str">
        <f t="shared" si="10"/>
        <v>0</v>
      </c>
      <c r="AI15" s="267" t="str">
        <f>IF(AH15&lt;&gt;"0",(N15*AH15/AH19),"0")</f>
        <v>0</v>
      </c>
      <c r="AJ15" s="265" t="str">
        <f t="shared" si="11"/>
        <v>0</v>
      </c>
      <c r="AK15" s="267" t="str">
        <f>IF(AJ15&lt;&gt;"0",(N15*AJ15/AJ19),"0")</f>
        <v>0</v>
      </c>
      <c r="AL15" s="265" t="str">
        <f t="shared" si="12"/>
        <v>0</v>
      </c>
      <c r="AM15" s="267" t="str">
        <f>IF(AL15&lt;&gt;"0",(N15*AL15/AL19),"0")</f>
        <v>0</v>
      </c>
      <c r="AN15" s="265" t="str">
        <f t="shared" si="13"/>
        <v>0</v>
      </c>
      <c r="AO15" s="267" t="str">
        <f>IF(AN15&lt;&gt;"0",(N15*AN15/AN19),"0")</f>
        <v>0</v>
      </c>
      <c r="AP15" s="265" t="str">
        <f t="shared" si="14"/>
        <v>0</v>
      </c>
      <c r="AQ15" s="267" t="str">
        <f>IF(AP15&lt;&gt;"0",(N15*AP15/AP19),"0")</f>
        <v>0</v>
      </c>
      <c r="AR15" s="265" t="str">
        <f t="shared" si="15"/>
        <v>0</v>
      </c>
      <c r="AS15" s="267" t="str">
        <f>IF(AR15&lt;&gt;"0",(N15*AR15/AR19),"0")</f>
        <v>0</v>
      </c>
      <c r="AT15" s="265" t="str">
        <f t="shared" si="16"/>
        <v>0</v>
      </c>
      <c r="AU15" s="267" t="str">
        <f>IF(AT15&lt;&gt;"0",(N15*AT15/AT19),"0")</f>
        <v>0</v>
      </c>
      <c r="AV15" s="265" t="str">
        <f t="shared" si="17"/>
        <v>0</v>
      </c>
      <c r="AW15" s="267" t="str">
        <f>IF(AV15&lt;&gt;"0",(N15*AV15/AV19),"0")</f>
        <v>0</v>
      </c>
      <c r="AX15" s="265" t="str">
        <f t="shared" si="18"/>
        <v>0</v>
      </c>
      <c r="AY15" s="267" t="str">
        <f>IF(AX15&lt;&gt;"0",(N15*AX15/AX19),"0")</f>
        <v>0</v>
      </c>
      <c r="AZ15" s="265" t="str">
        <f t="shared" si="19"/>
        <v>0</v>
      </c>
      <c r="BA15" s="267" t="str">
        <f>IF(AZ15&lt;&gt;"0",(N15*AZ15/AZ19),"0")</f>
        <v>0</v>
      </c>
      <c r="BB15" s="265" t="str">
        <f t="shared" si="20"/>
        <v>0</v>
      </c>
      <c r="BC15" s="267" t="str">
        <f>IF(BB15&lt;&gt;"0",(N15*BB15/BB19),"0")</f>
        <v>0</v>
      </c>
      <c r="BD15" s="267" t="str">
        <f>IF(D15=BD3,L15,"0")</f>
        <v>0</v>
      </c>
      <c r="BE15" s="267" t="str">
        <f>IF(BD15&lt;&gt;"0",(N15*BD15/BD19),"0")</f>
        <v>0</v>
      </c>
      <c r="BF15" s="267" t="str">
        <f>IF(D15=BF3,L15,"0")</f>
        <v>0</v>
      </c>
      <c r="BG15" s="267" t="str">
        <f>IF(BF15&lt;&gt;"0",(N15*BF15/BF19),"0")</f>
        <v>0</v>
      </c>
      <c r="BH15" s="265" t="str">
        <f t="shared" si="21"/>
        <v>0</v>
      </c>
      <c r="BI15" s="265" t="str">
        <f t="shared" si="22"/>
        <v>0</v>
      </c>
      <c r="BJ15" s="265" t="str">
        <f t="shared" si="23"/>
        <v>0</v>
      </c>
      <c r="BK15" s="265" t="str">
        <f t="shared" si="24"/>
        <v>0</v>
      </c>
      <c r="BL15" s="265" t="str">
        <f t="shared" si="25"/>
        <v>0</v>
      </c>
      <c r="BM15" s="267" t="str">
        <f>IF(BL15&lt;&gt;"0",(N15*BL15/BL19),"0")</f>
        <v>0</v>
      </c>
      <c r="BN15" s="265" t="str">
        <f t="shared" si="26"/>
        <v>0</v>
      </c>
      <c r="BO15" s="267" t="str">
        <f>IF(BN15&lt;&gt;"0",(N15*BN15/BN19),"0")</f>
        <v>0</v>
      </c>
      <c r="BP15" s="265" t="str">
        <f t="shared" si="27"/>
        <v>0</v>
      </c>
      <c r="BQ15" s="267" t="str">
        <f>IF(BP15&lt;&gt;"0",(N15*BP15/BP19),"0")</f>
        <v>0</v>
      </c>
    </row>
    <row r="16" spans="2:69" x14ac:dyDescent="0.35">
      <c r="B16" s="209">
        <v>13</v>
      </c>
      <c r="C16" s="258" t="str">
        <f>'3. Scénario E31b'!I19</f>
        <v>?</v>
      </c>
      <c r="D16" s="259" t="str">
        <f>'3. Scénario E31b'!J19</f>
        <v>?</v>
      </c>
      <c r="E16" s="258" t="str">
        <f>'3. Scénario E31b'!K19</f>
        <v>?</v>
      </c>
      <c r="F16" s="260" t="str">
        <f>'3. Scénario E31b'!L19</f>
        <v>?</v>
      </c>
      <c r="G16" s="297"/>
      <c r="H16" s="295" t="s">
        <v>25</v>
      </c>
      <c r="I16" s="298"/>
      <c r="J16" s="299"/>
      <c r="K16" s="261">
        <f>'3. Scénario E31b'!N19</f>
        <v>0</v>
      </c>
      <c r="L16" s="262">
        <f>'3. Scénario E31b'!O19</f>
        <v>0</v>
      </c>
      <c r="M16" s="262">
        <f>'3. Scénario E31b'!P19</f>
        <v>0</v>
      </c>
      <c r="N16" s="266">
        <f t="shared" si="0"/>
        <v>2</v>
      </c>
      <c r="O16" s="266">
        <f t="shared" si="1"/>
        <v>0</v>
      </c>
      <c r="P16" s="266">
        <f t="shared" si="2"/>
        <v>0</v>
      </c>
      <c r="Q16" s="266">
        <f t="shared" si="3"/>
        <v>0</v>
      </c>
      <c r="R16" s="264" t="str">
        <f t="shared" si="28"/>
        <v>0</v>
      </c>
      <c r="S16" s="267" t="str">
        <f>IF(R16&lt;&gt;"0",(N16*R16/R19),"0")</f>
        <v>0</v>
      </c>
      <c r="T16" s="265" t="str">
        <f t="shared" si="29"/>
        <v>0</v>
      </c>
      <c r="U16" s="267" t="str">
        <f>IF(T16&lt;&gt;"0",(N16*T16/T19),"0")</f>
        <v>0</v>
      </c>
      <c r="V16" s="265" t="str">
        <f t="shared" si="4"/>
        <v>0</v>
      </c>
      <c r="W16" s="267" t="str">
        <f>IF(V16&lt;&gt;"0",(N16*V16/V19),"0")</f>
        <v>0</v>
      </c>
      <c r="X16" s="265" t="str">
        <f t="shared" si="5"/>
        <v>0</v>
      </c>
      <c r="Y16" s="267" t="str">
        <f>IF(X16&lt;&gt;"0",(N16*X16/X19),"0")</f>
        <v>0</v>
      </c>
      <c r="Z16" s="265" t="str">
        <f t="shared" si="6"/>
        <v>0</v>
      </c>
      <c r="AA16" s="267" t="str">
        <f>IF(Z16&lt;&gt;"0",(N16*Z16/Z19),"0")</f>
        <v>0</v>
      </c>
      <c r="AB16" s="265" t="str">
        <f t="shared" si="7"/>
        <v>0</v>
      </c>
      <c r="AC16" s="267" t="str">
        <f>IF(AB16&lt;&gt;"0",(N16*AB16/AB19),"0")</f>
        <v>0</v>
      </c>
      <c r="AD16" s="265" t="str">
        <f t="shared" si="8"/>
        <v>0</v>
      </c>
      <c r="AE16" s="267" t="str">
        <f>IF(AD16&lt;&gt;"0",(N16*AD16/AD19),"0")</f>
        <v>0</v>
      </c>
      <c r="AF16" s="265" t="str">
        <f t="shared" si="9"/>
        <v>0</v>
      </c>
      <c r="AG16" s="267" t="str">
        <f>IF(AF16&lt;&gt;"0",(N16*AF16/AF19),"0")</f>
        <v>0</v>
      </c>
      <c r="AH16" s="265" t="str">
        <f t="shared" si="10"/>
        <v>0</v>
      </c>
      <c r="AI16" s="267" t="str">
        <f>IF(AH16&lt;&gt;"0",(N16*AH16/AH19),"0")</f>
        <v>0</v>
      </c>
      <c r="AJ16" s="265" t="str">
        <f t="shared" si="11"/>
        <v>0</v>
      </c>
      <c r="AK16" s="267" t="str">
        <f>IF(AJ16&lt;&gt;"0",(N16*AJ16/AJ19),"0")</f>
        <v>0</v>
      </c>
      <c r="AL16" s="265" t="str">
        <f t="shared" si="12"/>
        <v>0</v>
      </c>
      <c r="AM16" s="267" t="str">
        <f>IF(AL16&lt;&gt;"0",(N16*AL16/AL19),"0")</f>
        <v>0</v>
      </c>
      <c r="AN16" s="265" t="str">
        <f t="shared" si="13"/>
        <v>0</v>
      </c>
      <c r="AO16" s="267" t="str">
        <f>IF(AN16&lt;&gt;"0",(N16*AN16/AN19),"0")</f>
        <v>0</v>
      </c>
      <c r="AP16" s="265" t="str">
        <f t="shared" si="14"/>
        <v>0</v>
      </c>
      <c r="AQ16" s="267" t="str">
        <f>IF(AP16&lt;&gt;"0",(N16*AP16/AP19),"0")</f>
        <v>0</v>
      </c>
      <c r="AR16" s="265" t="str">
        <f t="shared" si="15"/>
        <v>0</v>
      </c>
      <c r="AS16" s="267" t="str">
        <f>IF(AR16&lt;&gt;"0",(N16*AR16/AR19),"0")</f>
        <v>0</v>
      </c>
      <c r="AT16" s="265" t="str">
        <f t="shared" si="16"/>
        <v>0</v>
      </c>
      <c r="AU16" s="267" t="str">
        <f>IF(AT16&lt;&gt;"0",(N16*AT16/AT19),"0")</f>
        <v>0</v>
      </c>
      <c r="AV16" s="265" t="str">
        <f t="shared" si="17"/>
        <v>0</v>
      </c>
      <c r="AW16" s="267" t="str">
        <f>IF(AV16&lt;&gt;"0",(N16*AV16/AV19),"0")</f>
        <v>0</v>
      </c>
      <c r="AX16" s="265" t="str">
        <f t="shared" si="18"/>
        <v>0</v>
      </c>
      <c r="AY16" s="267" t="str">
        <f>IF(AX16&lt;&gt;"0",(N16*AX16/AX19),"0")</f>
        <v>0</v>
      </c>
      <c r="AZ16" s="265" t="str">
        <f t="shared" si="19"/>
        <v>0</v>
      </c>
      <c r="BA16" s="267" t="str">
        <f>IF(AZ16&lt;&gt;"0",(N16*AZ16/AZ19),"0")</f>
        <v>0</v>
      </c>
      <c r="BB16" s="265" t="str">
        <f t="shared" si="20"/>
        <v>0</v>
      </c>
      <c r="BC16" s="267" t="str">
        <f>IF(BB16&lt;&gt;"0",(N16*BB16/BB19),"0")</f>
        <v>0</v>
      </c>
      <c r="BD16" s="267" t="str">
        <f>IF(D16=BD3,L16,"0")</f>
        <v>0</v>
      </c>
      <c r="BE16" s="267" t="str">
        <f>IF(BD16&lt;&gt;"0",(N16*BD16/BD19),"0")</f>
        <v>0</v>
      </c>
      <c r="BF16" s="267" t="str">
        <f>IF(D16=BF3,L16,"0")</f>
        <v>0</v>
      </c>
      <c r="BG16" s="267" t="str">
        <f>IF(BF16&lt;&gt;"0",(N16*BF16/BF19),"0")</f>
        <v>0</v>
      </c>
      <c r="BH16" s="265" t="str">
        <f t="shared" si="21"/>
        <v>0</v>
      </c>
      <c r="BI16" s="265" t="str">
        <f t="shared" si="22"/>
        <v>0</v>
      </c>
      <c r="BJ16" s="265" t="str">
        <f t="shared" si="23"/>
        <v>0</v>
      </c>
      <c r="BK16" s="265" t="str">
        <f t="shared" si="24"/>
        <v>0</v>
      </c>
      <c r="BL16" s="265" t="str">
        <f t="shared" si="25"/>
        <v>0</v>
      </c>
      <c r="BM16" s="267" t="str">
        <f>IF(BL16&lt;&gt;"0",(N16*BL16/BL19),"0")</f>
        <v>0</v>
      </c>
      <c r="BN16" s="265" t="str">
        <f t="shared" si="26"/>
        <v>0</v>
      </c>
      <c r="BO16" s="267" t="str">
        <f>IF(BN16&lt;&gt;"0",(N16*BN16/BN19),"0")</f>
        <v>0</v>
      </c>
      <c r="BP16" s="265" t="str">
        <f t="shared" si="27"/>
        <v>0</v>
      </c>
      <c r="BQ16" s="267" t="str">
        <f>IF(BP16&lt;&gt;"0",(N16*BP16/BP19),"0")</f>
        <v>0</v>
      </c>
    </row>
    <row r="17" spans="2:69" x14ac:dyDescent="0.35">
      <c r="B17" s="209">
        <v>14</v>
      </c>
      <c r="C17" s="258" t="str">
        <f>'3. Scénario E31b'!I20</f>
        <v>?</v>
      </c>
      <c r="D17" s="259" t="str">
        <f>'3. Scénario E31b'!J20</f>
        <v>?</v>
      </c>
      <c r="E17" s="258" t="str">
        <f>'3. Scénario E31b'!K20</f>
        <v>?</v>
      </c>
      <c r="F17" s="260" t="str">
        <f>'3. Scénario E31b'!L20</f>
        <v>?</v>
      </c>
      <c r="G17" s="297"/>
      <c r="H17" s="295" t="s">
        <v>25</v>
      </c>
      <c r="I17" s="298"/>
      <c r="J17" s="299"/>
      <c r="K17" s="261">
        <f>'3. Scénario E31b'!N20</f>
        <v>0</v>
      </c>
      <c r="L17" s="262">
        <f>'3. Scénario E31b'!O20</f>
        <v>0</v>
      </c>
      <c r="M17" s="262">
        <f>'3. Scénario E31b'!P20</f>
        <v>0</v>
      </c>
      <c r="N17" s="266">
        <f t="shared" si="0"/>
        <v>2</v>
      </c>
      <c r="O17" s="266">
        <f t="shared" si="1"/>
        <v>0</v>
      </c>
      <c r="P17" s="266">
        <f t="shared" si="2"/>
        <v>0</v>
      </c>
      <c r="Q17" s="266">
        <f t="shared" si="3"/>
        <v>0</v>
      </c>
      <c r="R17" s="264" t="str">
        <f t="shared" si="28"/>
        <v>0</v>
      </c>
      <c r="S17" s="267" t="str">
        <f xml:space="preserve"> IF(R17&lt;&gt;"0",(N17*R17/R19),"0")</f>
        <v>0</v>
      </c>
      <c r="T17" s="265" t="str">
        <f t="shared" si="29"/>
        <v>0</v>
      </c>
      <c r="U17" s="267" t="str">
        <f xml:space="preserve"> IF(T17&lt;&gt;"0",(N17*T17/T19),"0")</f>
        <v>0</v>
      </c>
      <c r="V17" s="265" t="str">
        <f t="shared" si="4"/>
        <v>0</v>
      </c>
      <c r="W17" s="267" t="str">
        <f xml:space="preserve"> IF(V17&lt;&gt;"0",(N17*V17/V19),"0")</f>
        <v>0</v>
      </c>
      <c r="X17" s="265" t="str">
        <f t="shared" si="5"/>
        <v>0</v>
      </c>
      <c r="Y17" s="267" t="str">
        <f xml:space="preserve"> IF(X17&lt;&gt;"0",(N17*X17/X19),"0")</f>
        <v>0</v>
      </c>
      <c r="Z17" s="265" t="str">
        <f t="shared" si="6"/>
        <v>0</v>
      </c>
      <c r="AA17" s="267" t="str">
        <f xml:space="preserve"> IF(Z17&lt;&gt;"0",(N17*Z17/Z19),"0")</f>
        <v>0</v>
      </c>
      <c r="AB17" s="265" t="str">
        <f t="shared" si="7"/>
        <v>0</v>
      </c>
      <c r="AC17" s="267" t="str">
        <f xml:space="preserve"> IF(AB17&lt;&gt;"0",(N17*AB17/AB19),"0")</f>
        <v>0</v>
      </c>
      <c r="AD17" s="265" t="str">
        <f t="shared" si="8"/>
        <v>0</v>
      </c>
      <c r="AE17" s="267" t="str">
        <f xml:space="preserve"> IF(AD17&lt;&gt;"0",(N17*AD17/AD19),"0")</f>
        <v>0</v>
      </c>
      <c r="AF17" s="265" t="str">
        <f t="shared" si="9"/>
        <v>0</v>
      </c>
      <c r="AG17" s="267" t="str">
        <f xml:space="preserve"> IF(AF17&lt;&gt;"0",(N17*AF17/AF19),"0")</f>
        <v>0</v>
      </c>
      <c r="AH17" s="265" t="str">
        <f t="shared" si="10"/>
        <v>0</v>
      </c>
      <c r="AI17" s="267" t="str">
        <f xml:space="preserve"> IF(AH17&lt;&gt;"0",(N17*AH17/AH19),"0")</f>
        <v>0</v>
      </c>
      <c r="AJ17" s="265" t="str">
        <f t="shared" si="11"/>
        <v>0</v>
      </c>
      <c r="AK17" s="267" t="str">
        <f xml:space="preserve"> IF(AJ17&lt;&gt;"0",(N17*AJ17/AJ19),"0")</f>
        <v>0</v>
      </c>
      <c r="AL17" s="265" t="str">
        <f t="shared" si="12"/>
        <v>0</v>
      </c>
      <c r="AM17" s="267" t="str">
        <f xml:space="preserve"> IF(AL17&lt;&gt;"0",(N17*AL17/AL19),"0")</f>
        <v>0</v>
      </c>
      <c r="AN17" s="265" t="str">
        <f t="shared" si="13"/>
        <v>0</v>
      </c>
      <c r="AO17" s="267" t="str">
        <f xml:space="preserve"> IF(AN17&lt;&gt;"0",(N17*AN17/AN19),"0")</f>
        <v>0</v>
      </c>
      <c r="AP17" s="265" t="str">
        <f t="shared" si="14"/>
        <v>0</v>
      </c>
      <c r="AQ17" s="267" t="str">
        <f xml:space="preserve"> IF(AP17&lt;&gt;"0",(N17*AP17/AP19),"0")</f>
        <v>0</v>
      </c>
      <c r="AR17" s="265" t="str">
        <f t="shared" si="15"/>
        <v>0</v>
      </c>
      <c r="AS17" s="267" t="str">
        <f xml:space="preserve"> IF(AR17&lt;&gt;"0",(N17*AR17/AR19),"0")</f>
        <v>0</v>
      </c>
      <c r="AT17" s="265" t="str">
        <f t="shared" si="16"/>
        <v>0</v>
      </c>
      <c r="AU17" s="267" t="str">
        <f xml:space="preserve"> IF(AT17&lt;&gt;"0",(N17*AT17/AT19),"0")</f>
        <v>0</v>
      </c>
      <c r="AV17" s="265" t="str">
        <f t="shared" si="17"/>
        <v>0</v>
      </c>
      <c r="AW17" s="267" t="str">
        <f xml:space="preserve"> IF(AV17&lt;&gt;"0",(N17*AV17/AV19),"0")</f>
        <v>0</v>
      </c>
      <c r="AX17" s="265" t="str">
        <f t="shared" si="18"/>
        <v>0</v>
      </c>
      <c r="AY17" s="267" t="str">
        <f xml:space="preserve"> IF(AX17&lt;&gt;"0",(N17*AX17/AX19),"0")</f>
        <v>0</v>
      </c>
      <c r="AZ17" s="265" t="str">
        <f t="shared" si="19"/>
        <v>0</v>
      </c>
      <c r="BA17" s="267" t="str">
        <f xml:space="preserve"> IF(AZ17&lt;&gt;"0",(N17*AZ17/AZ19),"0")</f>
        <v>0</v>
      </c>
      <c r="BB17" s="265" t="str">
        <f t="shared" si="20"/>
        <v>0</v>
      </c>
      <c r="BC17" s="267" t="str">
        <f xml:space="preserve"> IF(BB17&lt;&gt;"0",(N17*BB17/BB19),"0")</f>
        <v>0</v>
      </c>
      <c r="BD17" s="267" t="str">
        <f>IF(D17=BD3,L17,"0")</f>
        <v>0</v>
      </c>
      <c r="BE17" s="267" t="str">
        <f xml:space="preserve"> IF(BD17&lt;&gt;"0",(N17*BD17/BD19),"0")</f>
        <v>0</v>
      </c>
      <c r="BF17" s="267" t="str">
        <f>IF(D17=BF3,L17,"0")</f>
        <v>0</v>
      </c>
      <c r="BG17" s="267" t="str">
        <f xml:space="preserve"> IF(BF17&lt;&gt;"0",(N17*BF17/BF19),"0")</f>
        <v>0</v>
      </c>
      <c r="BH17" s="265" t="str">
        <f t="shared" si="21"/>
        <v>0</v>
      </c>
      <c r="BI17" s="265" t="str">
        <f t="shared" si="22"/>
        <v>0</v>
      </c>
      <c r="BJ17" s="265" t="str">
        <f t="shared" si="23"/>
        <v>0</v>
      </c>
      <c r="BK17" s="265" t="str">
        <f t="shared" si="24"/>
        <v>0</v>
      </c>
      <c r="BL17" s="265" t="str">
        <f t="shared" si="25"/>
        <v>0</v>
      </c>
      <c r="BM17" s="267" t="str">
        <f xml:space="preserve"> IF(BL17&lt;&gt;"0",(N17*BL17/BL19),"0")</f>
        <v>0</v>
      </c>
      <c r="BN17" s="265" t="str">
        <f t="shared" si="26"/>
        <v>0</v>
      </c>
      <c r="BO17" s="267" t="str">
        <f xml:space="preserve"> IF(BN17&lt;&gt;"0",(N17*BN17/BN19),"0")</f>
        <v>0</v>
      </c>
      <c r="BP17" s="265" t="str">
        <f t="shared" si="27"/>
        <v>0</v>
      </c>
      <c r="BQ17" s="267" t="str">
        <f xml:space="preserve"> IF(BP17&lt;&gt;"0",(N17*BP17/BP19),"0")</f>
        <v>0</v>
      </c>
    </row>
    <row r="18" spans="2:69" x14ac:dyDescent="0.35">
      <c r="B18" s="209">
        <v>15</v>
      </c>
      <c r="C18" s="258" t="str">
        <f>'3. Scénario E31b'!I21</f>
        <v>?</v>
      </c>
      <c r="D18" s="259" t="str">
        <f>'3. Scénario E31b'!J21</f>
        <v>?</v>
      </c>
      <c r="E18" s="258" t="str">
        <f>'3. Scénario E31b'!K21</f>
        <v>?</v>
      </c>
      <c r="F18" s="260" t="str">
        <f>'3. Scénario E31b'!L21</f>
        <v>?</v>
      </c>
      <c r="G18" s="297"/>
      <c r="H18" s="295" t="s">
        <v>25</v>
      </c>
      <c r="I18" s="298"/>
      <c r="J18" s="299"/>
      <c r="K18" s="261">
        <f>'3. Scénario E31b'!N21</f>
        <v>0</v>
      </c>
      <c r="L18" s="262">
        <f>'3. Scénario E31b'!O21</f>
        <v>0</v>
      </c>
      <c r="M18" s="262">
        <f>'3. Scénario E31b'!P21</f>
        <v>0</v>
      </c>
      <c r="N18" s="266">
        <f t="shared" si="0"/>
        <v>2</v>
      </c>
      <c r="O18" s="266">
        <f t="shared" si="1"/>
        <v>0</v>
      </c>
      <c r="P18" s="266">
        <f t="shared" si="2"/>
        <v>0</v>
      </c>
      <c r="Q18" s="266">
        <f t="shared" si="3"/>
        <v>0</v>
      </c>
      <c r="R18" s="264" t="str">
        <f t="shared" si="28"/>
        <v>0</v>
      </c>
      <c r="S18" s="267" t="str">
        <f>IF(R18&lt;&gt;"0",(N18*R18/R19),"0")</f>
        <v>0</v>
      </c>
      <c r="T18" s="265" t="str">
        <f t="shared" si="29"/>
        <v>0</v>
      </c>
      <c r="U18" s="267" t="str">
        <f>IF(T18&lt;&gt;"0",(N18*T18/T19),"0")</f>
        <v>0</v>
      </c>
      <c r="V18" s="265" t="str">
        <f t="shared" si="4"/>
        <v>0</v>
      </c>
      <c r="W18" s="267" t="str">
        <f>IF(V18&lt;&gt;"0",(N18*V18/V19),"0")</f>
        <v>0</v>
      </c>
      <c r="X18" s="265" t="str">
        <f t="shared" si="5"/>
        <v>0</v>
      </c>
      <c r="Y18" s="267" t="str">
        <f>IF(X18&lt;&gt;"0",(N18*X18/X19),"0")</f>
        <v>0</v>
      </c>
      <c r="Z18" s="265" t="str">
        <f t="shared" si="6"/>
        <v>0</v>
      </c>
      <c r="AA18" s="267" t="str">
        <f>IF(Z18&lt;&gt;"0",(N18*Z18/Z19),"0")</f>
        <v>0</v>
      </c>
      <c r="AB18" s="265" t="str">
        <f t="shared" si="7"/>
        <v>0</v>
      </c>
      <c r="AC18" s="267" t="str">
        <f>IF(AB18&lt;&gt;"0",(N18*AB18/AB19),"0")</f>
        <v>0</v>
      </c>
      <c r="AD18" s="265" t="str">
        <f t="shared" si="8"/>
        <v>0</v>
      </c>
      <c r="AE18" s="267" t="str">
        <f>IF(AD18&lt;&gt;"0",(N18*AD18/AD19),"0")</f>
        <v>0</v>
      </c>
      <c r="AF18" s="265" t="str">
        <f t="shared" si="9"/>
        <v>0</v>
      </c>
      <c r="AG18" s="267" t="str">
        <f>IF(AF18&lt;&gt;"0",(N18*AF18/AF19),"0")</f>
        <v>0</v>
      </c>
      <c r="AH18" s="265" t="str">
        <f t="shared" si="10"/>
        <v>0</v>
      </c>
      <c r="AI18" s="267" t="str">
        <f>IF(AH18&lt;&gt;"0",(N18*AH18/AH19),"0")</f>
        <v>0</v>
      </c>
      <c r="AJ18" s="265" t="str">
        <f t="shared" si="11"/>
        <v>0</v>
      </c>
      <c r="AK18" s="267" t="str">
        <f>IF(AJ18&lt;&gt;"0",(N18*AJ18/AJ19),"0")</f>
        <v>0</v>
      </c>
      <c r="AL18" s="265" t="str">
        <f t="shared" si="12"/>
        <v>0</v>
      </c>
      <c r="AM18" s="267" t="str">
        <f>IF(AL18&lt;&gt;"0",(N18*AL18/AL19),"0")</f>
        <v>0</v>
      </c>
      <c r="AN18" s="265" t="str">
        <f t="shared" si="13"/>
        <v>0</v>
      </c>
      <c r="AO18" s="267" t="str">
        <f>IF(AN18&lt;&gt;"0",(N18*AN18/AN19),"0")</f>
        <v>0</v>
      </c>
      <c r="AP18" s="265" t="str">
        <f t="shared" si="14"/>
        <v>0</v>
      </c>
      <c r="AQ18" s="267" t="str">
        <f>IF(AP18&lt;&gt;"0",(N18*AP18/AP19),"0")</f>
        <v>0</v>
      </c>
      <c r="AR18" s="265" t="str">
        <f t="shared" si="15"/>
        <v>0</v>
      </c>
      <c r="AS18" s="267" t="str">
        <f>IF(AR18&lt;&gt;"0",(N18*AR18/AR19),"0")</f>
        <v>0</v>
      </c>
      <c r="AT18" s="265" t="str">
        <f t="shared" si="16"/>
        <v>0</v>
      </c>
      <c r="AU18" s="267" t="str">
        <f>IF(AT18&lt;&gt;"0",(N18*AT18/AT19),"0")</f>
        <v>0</v>
      </c>
      <c r="AV18" s="265" t="str">
        <f t="shared" si="17"/>
        <v>0</v>
      </c>
      <c r="AW18" s="267" t="str">
        <f>IF(AV18&lt;&gt;"0",(N18*AV18/AV19),"0")</f>
        <v>0</v>
      </c>
      <c r="AX18" s="265" t="str">
        <f t="shared" si="18"/>
        <v>0</v>
      </c>
      <c r="AY18" s="267" t="str">
        <f>IF(AX18&lt;&gt;"0",(N18*AX18/AX19),"0")</f>
        <v>0</v>
      </c>
      <c r="AZ18" s="265" t="str">
        <f t="shared" si="19"/>
        <v>0</v>
      </c>
      <c r="BA18" s="267" t="str">
        <f>IF(AZ18&lt;&gt;"0",(N18*AZ18/AZ19),"0")</f>
        <v>0</v>
      </c>
      <c r="BB18" s="265" t="str">
        <f t="shared" si="20"/>
        <v>0</v>
      </c>
      <c r="BC18" s="267" t="str">
        <f>IF(BB18&lt;&gt;"0",(N18*BB18/BB19),"0")</f>
        <v>0</v>
      </c>
      <c r="BD18" s="267" t="str">
        <f>IF(D18=BD3,L18,"0")</f>
        <v>0</v>
      </c>
      <c r="BE18" s="267" t="str">
        <f>IF(BD18&lt;&gt;"0",(N18*BD18/BD19),"0")</f>
        <v>0</v>
      </c>
      <c r="BF18" s="267" t="str">
        <f>IF(D18=BF3,L18,"0")</f>
        <v>0</v>
      </c>
      <c r="BG18" s="267" t="str">
        <f>IF(BF18&lt;&gt;"0",(N18*BF18/BF19),"0")</f>
        <v>0</v>
      </c>
      <c r="BH18" s="265" t="str">
        <f t="shared" si="21"/>
        <v>0</v>
      </c>
      <c r="BI18" s="265" t="str">
        <f t="shared" si="22"/>
        <v>0</v>
      </c>
      <c r="BJ18" s="265" t="str">
        <f t="shared" si="23"/>
        <v>0</v>
      </c>
      <c r="BK18" s="265" t="str">
        <f t="shared" si="24"/>
        <v>0</v>
      </c>
      <c r="BL18" s="265" t="str">
        <f t="shared" si="25"/>
        <v>0</v>
      </c>
      <c r="BM18" s="267" t="str">
        <f>IF(BL18&lt;&gt;"0",(N18*BL18/BL19),"0")</f>
        <v>0</v>
      </c>
      <c r="BN18" s="265" t="str">
        <f t="shared" si="26"/>
        <v>0</v>
      </c>
      <c r="BO18" s="267" t="str">
        <f>IF(BN18&lt;&gt;"0",(N18*BN18/BN19),"0")</f>
        <v>0</v>
      </c>
      <c r="BP18" s="265" t="str">
        <f t="shared" si="27"/>
        <v>0</v>
      </c>
      <c r="BQ18" s="267" t="str">
        <f>IF(BP18&lt;&gt;"0",(N18*BP18/BP19),"0")</f>
        <v>0</v>
      </c>
    </row>
    <row r="19" spans="2:69" ht="15" thickBot="1" x14ac:dyDescent="0.4">
      <c r="J19" s="140" t="s">
        <v>280</v>
      </c>
      <c r="K19" s="268">
        <f>SUM(K4:K18)</f>
        <v>1</v>
      </c>
      <c r="L19" s="268">
        <f>SUM(L4:L18)</f>
        <v>1</v>
      </c>
      <c r="M19" s="268">
        <f>SUM(M4:M18)</f>
        <v>1</v>
      </c>
      <c r="N19" s="269" t="s">
        <v>279</v>
      </c>
      <c r="O19" s="269">
        <f t="shared" ref="O19:AI19" si="30">SUM(O4:O18)</f>
        <v>2</v>
      </c>
      <c r="P19" s="269">
        <f t="shared" si="30"/>
        <v>2</v>
      </c>
      <c r="Q19" s="269">
        <f t="shared" si="30"/>
        <v>2</v>
      </c>
      <c r="R19" s="270">
        <f t="shared" si="30"/>
        <v>0.1</v>
      </c>
      <c r="S19" s="271">
        <f t="shared" si="30"/>
        <v>2</v>
      </c>
      <c r="T19" s="270">
        <f t="shared" si="30"/>
        <v>0</v>
      </c>
      <c r="U19" s="271">
        <f t="shared" si="30"/>
        <v>0</v>
      </c>
      <c r="V19" s="270">
        <f t="shared" si="30"/>
        <v>0.2</v>
      </c>
      <c r="W19" s="271">
        <f t="shared" si="30"/>
        <v>2</v>
      </c>
      <c r="X19" s="270">
        <f t="shared" si="30"/>
        <v>0</v>
      </c>
      <c r="Y19" s="271">
        <f t="shared" si="30"/>
        <v>0</v>
      </c>
      <c r="Z19" s="270">
        <f t="shared" si="30"/>
        <v>0</v>
      </c>
      <c r="AA19" s="271">
        <f t="shared" si="30"/>
        <v>0</v>
      </c>
      <c r="AB19" s="270">
        <f t="shared" si="30"/>
        <v>0.7</v>
      </c>
      <c r="AC19" s="271">
        <f t="shared" si="30"/>
        <v>2</v>
      </c>
      <c r="AD19" s="270">
        <f t="shared" si="30"/>
        <v>0</v>
      </c>
      <c r="AE19" s="271">
        <f t="shared" si="30"/>
        <v>0</v>
      </c>
      <c r="AF19" s="270">
        <f t="shared" si="30"/>
        <v>0</v>
      </c>
      <c r="AG19" s="271">
        <f t="shared" si="30"/>
        <v>0</v>
      </c>
      <c r="AH19" s="270">
        <f t="shared" si="30"/>
        <v>0</v>
      </c>
      <c r="AI19" s="271">
        <f t="shared" si="30"/>
        <v>0</v>
      </c>
      <c r="AJ19" s="270">
        <f t="shared" ref="AJ19:BP19" si="31">SUM(AJ4:AJ18)</f>
        <v>0.15</v>
      </c>
      <c r="AK19" s="271">
        <f t="shared" si="31"/>
        <v>2</v>
      </c>
      <c r="AL19" s="270">
        <f t="shared" si="31"/>
        <v>0</v>
      </c>
      <c r="AM19" s="271">
        <f t="shared" si="31"/>
        <v>0</v>
      </c>
      <c r="AN19" s="270">
        <f t="shared" si="31"/>
        <v>0</v>
      </c>
      <c r="AO19" s="271">
        <f t="shared" si="31"/>
        <v>0</v>
      </c>
      <c r="AP19" s="270">
        <f t="shared" si="31"/>
        <v>0.25</v>
      </c>
      <c r="AQ19" s="271">
        <f t="shared" si="31"/>
        <v>2</v>
      </c>
      <c r="AR19" s="270">
        <f t="shared" si="31"/>
        <v>0.1</v>
      </c>
      <c r="AS19" s="271">
        <f t="shared" si="31"/>
        <v>2</v>
      </c>
      <c r="AT19" s="270">
        <f t="shared" si="31"/>
        <v>0</v>
      </c>
      <c r="AU19" s="271">
        <f t="shared" si="31"/>
        <v>0</v>
      </c>
      <c r="AV19" s="270">
        <f t="shared" si="31"/>
        <v>0</v>
      </c>
      <c r="AW19" s="271">
        <f t="shared" si="31"/>
        <v>0</v>
      </c>
      <c r="AX19" s="270">
        <f t="shared" si="31"/>
        <v>0</v>
      </c>
      <c r="AY19" s="271">
        <f t="shared" si="31"/>
        <v>0</v>
      </c>
      <c r="AZ19" s="270">
        <f t="shared" si="31"/>
        <v>0</v>
      </c>
      <c r="BA19" s="271">
        <f t="shared" si="31"/>
        <v>0</v>
      </c>
      <c r="BB19" s="270">
        <f t="shared" ref="BB19:BC19" si="32">SUM(BB4:BB18)</f>
        <v>0</v>
      </c>
      <c r="BC19" s="271">
        <f t="shared" si="32"/>
        <v>0</v>
      </c>
      <c r="BD19" s="271">
        <f>SUM(BD4:BD18)</f>
        <v>0.35</v>
      </c>
      <c r="BE19" s="271">
        <f t="shared" si="31"/>
        <v>2</v>
      </c>
      <c r="BF19" s="271">
        <f>SUM(BF3:BF18)</f>
        <v>0.15</v>
      </c>
      <c r="BG19" s="271">
        <f t="shared" ref="BG19" si="33">SUM(BG4:BG18)</f>
        <v>2</v>
      </c>
      <c r="BH19" s="270">
        <f t="shared" si="31"/>
        <v>0</v>
      </c>
      <c r="BI19" s="271">
        <f t="shared" si="31"/>
        <v>0</v>
      </c>
      <c r="BJ19" s="270">
        <f t="shared" si="31"/>
        <v>0</v>
      </c>
      <c r="BK19" s="271">
        <f t="shared" si="31"/>
        <v>0</v>
      </c>
      <c r="BL19" s="270">
        <f t="shared" si="31"/>
        <v>0.24</v>
      </c>
      <c r="BM19" s="271">
        <f t="shared" si="31"/>
        <v>2</v>
      </c>
      <c r="BN19" s="270">
        <f t="shared" ref="BN19:BO19" si="34">SUM(BN4:BN18)</f>
        <v>0.5</v>
      </c>
      <c r="BO19" s="271">
        <f t="shared" si="34"/>
        <v>2</v>
      </c>
      <c r="BP19" s="270">
        <f t="shared" si="31"/>
        <v>0.26</v>
      </c>
      <c r="BQ19" s="271">
        <f t="shared" ref="BQ19" si="35">SUM(BQ4:BQ18)</f>
        <v>2</v>
      </c>
    </row>
    <row r="20" spans="2:69" ht="15" thickBot="1" x14ac:dyDescent="0.4">
      <c r="B20" s="272"/>
      <c r="C20" s="272"/>
      <c r="D20" s="273"/>
      <c r="F20" s="272"/>
      <c r="G20" s="272"/>
      <c r="H20" s="272"/>
      <c r="I20" s="272"/>
      <c r="J20" s="272"/>
      <c r="K20" s="225" t="str">
        <f>IF(K19=100%,"OK","Erreur")</f>
        <v>OK</v>
      </c>
      <c r="L20" s="225" t="str">
        <f>IF(L19=100%,"OK","Erreur")</f>
        <v>OK</v>
      </c>
      <c r="M20" s="225" t="str">
        <f>IF(M19=100%,"OK","Erreur")</f>
        <v>OK</v>
      </c>
      <c r="O20" s="140">
        <f>ROUNDUP(O19,0)</f>
        <v>2</v>
      </c>
      <c r="P20" s="140">
        <f t="shared" ref="P20:Q20" si="36">ROUNDUP(P19,0)</f>
        <v>2</v>
      </c>
      <c r="Q20" s="140">
        <f t="shared" si="36"/>
        <v>2</v>
      </c>
      <c r="R20" s="466" t="str">
        <f>+R3</f>
        <v>AC711</v>
      </c>
      <c r="S20" s="274">
        <f t="shared" ref="S20:W20" si="37">ROUNDUP(S19,0)</f>
        <v>2</v>
      </c>
      <c r="T20" s="466" t="str">
        <f>+T3</f>
        <v>AC712</v>
      </c>
      <c r="U20" s="275">
        <f t="shared" si="37"/>
        <v>0</v>
      </c>
      <c r="V20" s="468" t="str">
        <f>+V3</f>
        <v>AC721</v>
      </c>
      <c r="W20" s="276">
        <f t="shared" si="37"/>
        <v>2</v>
      </c>
      <c r="X20" s="464" t="str">
        <f>+X3</f>
        <v>AC731</v>
      </c>
      <c r="Y20" s="277">
        <f t="shared" ref="Y20" si="38">ROUNDUP(Y19,0)</f>
        <v>0</v>
      </c>
      <c r="Z20" s="470" t="str">
        <f>+Z3</f>
        <v>AC741</v>
      </c>
      <c r="AA20" s="278">
        <f t="shared" ref="AA20" si="39">ROUNDUP(AA19,0)</f>
        <v>0</v>
      </c>
      <c r="AB20" s="470" t="str">
        <f>+AB3</f>
        <v>AC742</v>
      </c>
      <c r="AC20" s="278">
        <f t="shared" ref="AC20:AE20" si="40">ROUNDUP(AC19,0)</f>
        <v>2</v>
      </c>
      <c r="AD20" s="464" t="str">
        <f>+AD3</f>
        <v>AC751</v>
      </c>
      <c r="AE20" s="277">
        <f t="shared" si="40"/>
        <v>0</v>
      </c>
      <c r="AF20" s="464" t="str">
        <f>+AF3</f>
        <v>AC752</v>
      </c>
      <c r="AG20" s="277">
        <f t="shared" ref="AG20" si="41">ROUNDUP(AG19,0)</f>
        <v>0</v>
      </c>
      <c r="AH20" s="468" t="str">
        <f>+AH3</f>
        <v>AC761</v>
      </c>
      <c r="AI20" s="276">
        <f t="shared" ref="AI20" si="42">ROUNDUP(AI19,0)</f>
        <v>0</v>
      </c>
      <c r="AJ20" s="470" t="str">
        <f>+AJ3</f>
        <v>AC811</v>
      </c>
      <c r="AK20" s="278">
        <f t="shared" ref="AK20" si="43">ROUNDUP(AK19,0)</f>
        <v>2</v>
      </c>
      <c r="AL20" s="470" t="str">
        <f>+AL3</f>
        <v>AC812</v>
      </c>
      <c r="AM20" s="278">
        <f t="shared" ref="AM20" si="44">ROUNDUP(AM19,0)</f>
        <v>0</v>
      </c>
      <c r="AN20" s="481" t="str">
        <f>+AN3</f>
        <v>AC821</v>
      </c>
      <c r="AO20" s="279">
        <f t="shared" ref="AO20" si="45">ROUNDUP(AO19,0)</f>
        <v>0</v>
      </c>
      <c r="AP20" s="481" t="str">
        <f>+AP3</f>
        <v>AC822</v>
      </c>
      <c r="AQ20" s="279">
        <f t="shared" ref="AQ20" si="46">ROUNDUP(AQ19,0)</f>
        <v>2</v>
      </c>
      <c r="AR20" s="474" t="str">
        <f>+AR3</f>
        <v>AC831</v>
      </c>
      <c r="AS20" s="280">
        <f t="shared" ref="AS20" si="47">ROUNDUP(AS19,0)</f>
        <v>2</v>
      </c>
      <c r="AT20" s="474" t="str">
        <f>+AT3</f>
        <v>AC832</v>
      </c>
      <c r="AU20" s="280">
        <f t="shared" ref="AU20" si="48">ROUNDUP(AU19,0)</f>
        <v>0</v>
      </c>
      <c r="AV20" s="470" t="str">
        <f>+AV3</f>
        <v>AC841</v>
      </c>
      <c r="AW20" s="278">
        <f t="shared" ref="AW20" si="49">ROUNDUP(AW19,0)</f>
        <v>0</v>
      </c>
      <c r="AX20" s="470" t="str">
        <f>+AX3</f>
        <v>AC842</v>
      </c>
      <c r="AY20" s="278">
        <f t="shared" ref="AY20" si="50">ROUNDUP(AY19,0)</f>
        <v>0</v>
      </c>
      <c r="AZ20" s="470" t="str">
        <f>+AZ3</f>
        <v>AC843</v>
      </c>
      <c r="BA20" s="278">
        <f t="shared" ref="BA20:BC20" si="51">ROUNDUP(BA19,0)</f>
        <v>0</v>
      </c>
      <c r="BB20" s="470" t="str">
        <f>+BB3</f>
        <v>AC844</v>
      </c>
      <c r="BC20" s="278">
        <f t="shared" si="51"/>
        <v>0</v>
      </c>
      <c r="BD20" s="476" t="str">
        <f>+BD3</f>
        <v>AC851</v>
      </c>
      <c r="BE20" s="281">
        <f t="shared" ref="BE20:BG20" si="52">ROUNDUP(BE19,0)</f>
        <v>2</v>
      </c>
      <c r="BF20" s="476" t="str">
        <f>+BF3</f>
        <v>AC852</v>
      </c>
      <c r="BG20" s="281">
        <f t="shared" si="52"/>
        <v>2</v>
      </c>
      <c r="BH20" s="474" t="str">
        <f>BH3</f>
        <v>AC1211</v>
      </c>
      <c r="BI20" s="282">
        <f t="shared" ref="BI20" si="53">ROUNDUP(BI19,0)</f>
        <v>0</v>
      </c>
      <c r="BJ20" s="474" t="str">
        <f>BJ3</f>
        <v>AC1212</v>
      </c>
      <c r="BK20" s="282">
        <f t="shared" ref="BK20" si="54">ROUNDUP(BK19,0)</f>
        <v>0</v>
      </c>
      <c r="BL20" s="464" t="str">
        <f>+BL3</f>
        <v>AC1221</v>
      </c>
      <c r="BM20" s="277">
        <f t="shared" ref="BM20:BO20" si="55">ROUNDUP(BM19,0)</f>
        <v>2</v>
      </c>
      <c r="BN20" s="464" t="str">
        <f>+BN3</f>
        <v>AC1222</v>
      </c>
      <c r="BO20" s="277">
        <f t="shared" si="55"/>
        <v>2</v>
      </c>
      <c r="BP20" s="472" t="str">
        <f>+BP3</f>
        <v>AC1231</v>
      </c>
      <c r="BQ20" s="283">
        <f t="shared" ref="BQ20" si="56">ROUNDUP(BQ19,0)</f>
        <v>2</v>
      </c>
    </row>
    <row r="21" spans="2:69" ht="15" thickBot="1" x14ac:dyDescent="0.4">
      <c r="B21" s="272"/>
      <c r="C21" s="272"/>
      <c r="D21" s="273"/>
      <c r="F21" s="272"/>
      <c r="G21" s="478" t="s">
        <v>298</v>
      </c>
      <c r="H21" s="478"/>
      <c r="I21" s="478"/>
      <c r="J21" s="478"/>
      <c r="K21" s="478" t="s">
        <v>297</v>
      </c>
      <c r="L21" s="478"/>
      <c r="M21" s="478"/>
      <c r="O21" s="479" t="s">
        <v>295</v>
      </c>
      <c r="P21" s="480"/>
      <c r="Q21" s="480"/>
      <c r="R21" s="467"/>
      <c r="S21" s="284">
        <f>IF(S20&lt;&gt;0,S20,"NE")</f>
        <v>2</v>
      </c>
      <c r="T21" s="467"/>
      <c r="U21" s="285" t="str">
        <f>IF(U20&lt;&gt;0,U20,"NE")</f>
        <v>NE</v>
      </c>
      <c r="V21" s="469"/>
      <c r="W21" s="286">
        <f>IF(W20&lt;&gt;0,W20,"NE")</f>
        <v>2</v>
      </c>
      <c r="X21" s="465"/>
      <c r="Y21" s="287" t="str">
        <f>IF(Y20&lt;&gt;0,Y20,"NE")</f>
        <v>NE</v>
      </c>
      <c r="Z21" s="471"/>
      <c r="AA21" s="288" t="str">
        <f>IF(AA20&lt;&gt;0,AA20,"NE")</f>
        <v>NE</v>
      </c>
      <c r="AB21" s="471"/>
      <c r="AC21" s="288">
        <f>IF(AC20&lt;&gt;0,AC20,"NE")</f>
        <v>2</v>
      </c>
      <c r="AD21" s="465"/>
      <c r="AE21" s="287" t="str">
        <f>IF(AE20&lt;&gt;0,AE20,"NE")</f>
        <v>NE</v>
      </c>
      <c r="AF21" s="465"/>
      <c r="AG21" s="287" t="str">
        <f>IF(AG20&lt;&gt;0,AG20,"NE")</f>
        <v>NE</v>
      </c>
      <c r="AH21" s="469"/>
      <c r="AI21" s="286" t="str">
        <f>IF(AI20&lt;&gt;0,AI20,"NE")</f>
        <v>NE</v>
      </c>
      <c r="AJ21" s="471"/>
      <c r="AK21" s="288">
        <f>IF(AK20&lt;&gt;0,AK20,"NE")</f>
        <v>2</v>
      </c>
      <c r="AL21" s="471"/>
      <c r="AM21" s="288" t="str">
        <f>IF(AM20&lt;&gt;0,AM20,"NE")</f>
        <v>NE</v>
      </c>
      <c r="AN21" s="482"/>
      <c r="AO21" s="289" t="str">
        <f>IF(AO20&lt;&gt;0,AO20,"NE")</f>
        <v>NE</v>
      </c>
      <c r="AP21" s="482"/>
      <c r="AQ21" s="289">
        <f>IF(AQ20&lt;&gt;0,AQ20,"NE")</f>
        <v>2</v>
      </c>
      <c r="AR21" s="475"/>
      <c r="AS21" s="290">
        <f>IF(AS20&lt;&gt;0,AS20,"NE")</f>
        <v>2</v>
      </c>
      <c r="AT21" s="475"/>
      <c r="AU21" s="290" t="str">
        <f>IF(AU20&lt;&gt;0,AU20,"NE")</f>
        <v>NE</v>
      </c>
      <c r="AV21" s="471"/>
      <c r="AW21" s="288" t="str">
        <f>IF(AW20&lt;&gt;0,AW20,"NE")</f>
        <v>NE</v>
      </c>
      <c r="AX21" s="471"/>
      <c r="AY21" s="288" t="str">
        <f>IF(AY20&lt;&gt;0,AY20,"NE")</f>
        <v>NE</v>
      </c>
      <c r="AZ21" s="471"/>
      <c r="BA21" s="288" t="str">
        <f>IF(BA20&lt;&gt;0,BA20,"NE")</f>
        <v>NE</v>
      </c>
      <c r="BB21" s="471"/>
      <c r="BC21" s="288" t="str">
        <f>IF(BC20&lt;&gt;0,BC20,"NE")</f>
        <v>NE</v>
      </c>
      <c r="BD21" s="477"/>
      <c r="BE21" s="291">
        <f>IF(BE20&lt;&gt;0,BE20,"NE")</f>
        <v>2</v>
      </c>
      <c r="BF21" s="477"/>
      <c r="BG21" s="291">
        <f>IF(BG20&lt;&gt;0,BG20,"NE")</f>
        <v>2</v>
      </c>
      <c r="BH21" s="475"/>
      <c r="BI21" s="290" t="str">
        <f>IF(BI20&lt;&gt;0,BI20,"NE")</f>
        <v>NE</v>
      </c>
      <c r="BJ21" s="475"/>
      <c r="BK21" s="290" t="str">
        <f>IF(BK20&lt;&gt;0,BK20,"NE")</f>
        <v>NE</v>
      </c>
      <c r="BL21" s="465"/>
      <c r="BM21" s="287">
        <f>IF(BM20&lt;&gt;0,BM20,"NE")</f>
        <v>2</v>
      </c>
      <c r="BN21" s="465"/>
      <c r="BO21" s="287">
        <f>IF(BO20&lt;&gt;0,BO20,"NE")</f>
        <v>2</v>
      </c>
      <c r="BP21" s="473"/>
      <c r="BQ21" s="292">
        <f>IF(BQ20&lt;&gt;0,BQ20,"NE")</f>
        <v>2</v>
      </c>
    </row>
    <row r="22" spans="2:69" x14ac:dyDescent="0.35">
      <c r="B22" s="272"/>
      <c r="C22" s="272"/>
      <c r="D22" s="273"/>
      <c r="E22" s="272"/>
      <c r="F22" s="272"/>
      <c r="G22" s="478"/>
      <c r="H22" s="478"/>
      <c r="I22" s="478"/>
      <c r="J22" s="478"/>
      <c r="K22" s="478"/>
      <c r="L22" s="478"/>
      <c r="M22" s="478"/>
      <c r="R22" s="293"/>
      <c r="S22" s="293"/>
      <c r="T22" s="293"/>
    </row>
    <row r="23" spans="2:69" x14ac:dyDescent="0.35">
      <c r="B23" s="272"/>
      <c r="C23" s="272"/>
      <c r="D23" s="273"/>
      <c r="E23" s="272"/>
      <c r="F23" s="272"/>
      <c r="G23" s="272"/>
      <c r="R23" s="141" t="str">
        <f>CONCATENATE(S21,U21)</f>
        <v>2NE</v>
      </c>
      <c r="S23" s="141">
        <f>IF(R23="NENE",0,ROUNDUP(AVERAGE(S21,U21),0))</f>
        <v>2</v>
      </c>
      <c r="T23" s="293"/>
      <c r="U23" s="293"/>
      <c r="V23" s="141" t="str">
        <f>CONCATENATE(W21)</f>
        <v>2</v>
      </c>
      <c r="W23" s="141">
        <f>IF(V23="NE",0,ROUNDUP(AVERAGE(W21),0))</f>
        <v>2</v>
      </c>
      <c r="X23" s="141" t="str">
        <f>CONCATENATE(Y21)</f>
        <v>NE</v>
      </c>
      <c r="Y23" s="141">
        <f>IF(X23="NE",0,ROUNDUP(AVERAGE(Y21),0))</f>
        <v>0</v>
      </c>
      <c r="Z23" s="141" t="str">
        <f>CONCATENATE(AA21,AC21)</f>
        <v>NE2</v>
      </c>
      <c r="AA23" s="141">
        <f>IF(Z23="NENE",0,ROUNDUP(AVERAGE(AA21,AC21),0))</f>
        <v>2</v>
      </c>
      <c r="AD23" s="141" t="str">
        <f>CONCATENATE(AE21,AG21)</f>
        <v>NENE</v>
      </c>
      <c r="AE23" s="141">
        <f>IF(AD23="NENE",0,ROUNDUP(AVERAGE(AE21,AG21),0))</f>
        <v>0</v>
      </c>
      <c r="AH23" s="141" t="str">
        <f>CONCATENATE(AI21)</f>
        <v>NE</v>
      </c>
      <c r="AI23" s="141">
        <f>IF(AH23="NE",0,ROUNDUP(AVERAGE(AI21),0))</f>
        <v>0</v>
      </c>
      <c r="AJ23" s="141" t="str">
        <f>CONCATENATE(AK21,AM21)</f>
        <v>2NE</v>
      </c>
      <c r="AK23" s="141">
        <f>IF(AJ23="NENE",0,ROUNDUP(AVERAGE(AK21,AM21),0))</f>
        <v>2</v>
      </c>
      <c r="AN23" s="141" t="str">
        <f>CONCATENATE(AO21,AQ21)</f>
        <v>NE2</v>
      </c>
      <c r="AO23" s="141">
        <f>IF(AN23="NENE",0,ROUNDUP(AVERAGE(AO21,AQ21),0))</f>
        <v>2</v>
      </c>
      <c r="AR23" s="141" t="str">
        <f>CONCATENATE(AS21,AU21)</f>
        <v>2NE</v>
      </c>
      <c r="AS23" s="141">
        <f>IF(AR23="NENE",0,ROUNDUP(AVERAGE(AS21,AU21),0))</f>
        <v>2</v>
      </c>
      <c r="AV23" s="141" t="str">
        <f>CONCATENATE(AW21,AY21,BA21,BC21)</f>
        <v>NENENENE</v>
      </c>
      <c r="AW23" s="141">
        <f>IF(AV23="NENENENE",0,ROUNDUP(AVERAGE(AW21,AY21,BA21,BC21),0))</f>
        <v>0</v>
      </c>
      <c r="BD23" s="141" t="str">
        <f>CONCATENATE(BE21,BG21)</f>
        <v>22</v>
      </c>
      <c r="BE23" s="141">
        <f>IF(BD23="NENE",0,ROUNDUP(AVERAGE(BE21,BG21),0))</f>
        <v>2</v>
      </c>
      <c r="BH23" s="141" t="str">
        <f>CONCATENATE(BI21,BK21)</f>
        <v>NENE</v>
      </c>
      <c r="BI23" s="141">
        <f>IF(BH23="NENE",0,ROUNDUP(AVERAGE(BI21,BK21),0))</f>
        <v>0</v>
      </c>
      <c r="BL23" s="141" t="str">
        <f>CONCATENATE(BM21,BO21)</f>
        <v>22</v>
      </c>
      <c r="BM23" s="141">
        <f>IF(BL23="NENE",0,ROUNDUP(AVERAGE(BM21,BO21),0))</f>
        <v>2</v>
      </c>
      <c r="BP23" s="141" t="str">
        <f>CONCATENATE(BQ21)</f>
        <v>2</v>
      </c>
      <c r="BQ23" s="141">
        <f>IF(BP23="NE",0,ROUNDUP(AVERAGE(BQ21),0))</f>
        <v>2</v>
      </c>
    </row>
    <row r="24" spans="2:69" x14ac:dyDescent="0.35">
      <c r="B24" s="272"/>
      <c r="C24" s="272"/>
      <c r="D24" s="273"/>
      <c r="E24" s="272"/>
      <c r="F24" s="272"/>
      <c r="G24" s="272"/>
    </row>
    <row r="25" spans="2:69" x14ac:dyDescent="0.35">
      <c r="B25" s="272"/>
      <c r="C25" s="272"/>
      <c r="D25" s="273"/>
      <c r="E25" s="272"/>
      <c r="F25" s="272"/>
      <c r="G25" s="272"/>
    </row>
    <row r="26" spans="2:69" x14ac:dyDescent="0.35">
      <c r="B26" s="272"/>
      <c r="C26" s="272"/>
      <c r="D26" s="273"/>
      <c r="E26" s="272"/>
      <c r="F26" s="272"/>
      <c r="G26" s="272"/>
    </row>
    <row r="27" spans="2:69" x14ac:dyDescent="0.35">
      <c r="B27" s="272"/>
      <c r="C27" s="272"/>
      <c r="D27" s="273"/>
      <c r="E27" s="272"/>
      <c r="F27" s="272"/>
      <c r="G27" s="272"/>
    </row>
    <row r="28" spans="2:69" x14ac:dyDescent="0.35">
      <c r="B28" s="272"/>
      <c r="C28" s="272"/>
      <c r="D28" s="273"/>
      <c r="E28" s="272"/>
      <c r="F28" s="272"/>
      <c r="G28" s="272"/>
    </row>
    <row r="29" spans="2:69" x14ac:dyDescent="0.35">
      <c r="B29" s="272"/>
      <c r="C29" s="272"/>
      <c r="D29" s="273"/>
      <c r="E29" s="272"/>
      <c r="F29" s="272"/>
      <c r="G29" s="272"/>
    </row>
    <row r="30" spans="2:69" x14ac:dyDescent="0.35">
      <c r="B30" s="272"/>
      <c r="C30" s="272"/>
      <c r="D30" s="273"/>
      <c r="E30" s="272"/>
      <c r="F30" s="272"/>
      <c r="G30" s="272"/>
    </row>
    <row r="31" spans="2:69" x14ac:dyDescent="0.35">
      <c r="B31" s="272"/>
      <c r="C31" s="272"/>
      <c r="D31" s="273"/>
      <c r="E31" s="272"/>
      <c r="F31" s="272"/>
      <c r="G31" s="272"/>
    </row>
    <row r="32" spans="2:69" x14ac:dyDescent="0.35">
      <c r="B32" s="272"/>
      <c r="C32" s="272"/>
      <c r="D32" s="273"/>
      <c r="E32" s="272"/>
      <c r="F32" s="272"/>
      <c r="G32" s="272"/>
    </row>
    <row r="33" spans="2:7" x14ac:dyDescent="0.35">
      <c r="B33" s="272"/>
      <c r="C33" s="272"/>
      <c r="D33" s="273"/>
      <c r="E33" s="272"/>
      <c r="F33" s="272"/>
      <c r="G33" s="272"/>
    </row>
    <row r="34" spans="2:7" x14ac:dyDescent="0.35">
      <c r="B34" s="272"/>
      <c r="C34" s="272"/>
      <c r="D34" s="273"/>
      <c r="E34" s="272"/>
      <c r="F34" s="272"/>
      <c r="G34" s="272"/>
    </row>
    <row r="35" spans="2:7" x14ac:dyDescent="0.35">
      <c r="B35" s="272"/>
      <c r="C35" s="272"/>
      <c r="D35" s="273"/>
      <c r="E35" s="272"/>
      <c r="F35" s="272"/>
      <c r="G35" s="272"/>
    </row>
  </sheetData>
  <sheetProtection sheet="1" selectLockedCells="1"/>
  <mergeCells count="29">
    <mergeCell ref="G21:J22"/>
    <mergeCell ref="K21:M22"/>
    <mergeCell ref="O21:Q21"/>
    <mergeCell ref="BD20:BD21"/>
    <mergeCell ref="BL20:BL21"/>
    <mergeCell ref="AF20:AF21"/>
    <mergeCell ref="AH20:AH21"/>
    <mergeCell ref="AJ20:AJ21"/>
    <mergeCell ref="AL20:AL21"/>
    <mergeCell ref="AN20:AN21"/>
    <mergeCell ref="AP20:AP21"/>
    <mergeCell ref="AR20:AR21"/>
    <mergeCell ref="AT20:AT21"/>
    <mergeCell ref="AV20:AV21"/>
    <mergeCell ref="AX20:AX21"/>
    <mergeCell ref="AZ20:AZ21"/>
    <mergeCell ref="BP20:BP21"/>
    <mergeCell ref="BH20:BH21"/>
    <mergeCell ref="BJ20:BJ21"/>
    <mergeCell ref="BB20:BB21"/>
    <mergeCell ref="BF20:BF21"/>
    <mergeCell ref="BN20:BN21"/>
    <mergeCell ref="AD20:AD21"/>
    <mergeCell ref="R20:R21"/>
    <mergeCell ref="T20:T21"/>
    <mergeCell ref="V20:V21"/>
    <mergeCell ref="X20:X21"/>
    <mergeCell ref="Z20:Z21"/>
    <mergeCell ref="AB20:AB2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0D8B3-F1E3-4A8E-8CC3-ACC9688C209E}">
  <dimension ref="A1:L22"/>
  <sheetViews>
    <sheetView tabSelected="1" topLeftCell="A3" workbookViewId="0">
      <selection activeCell="C18" sqref="C18"/>
    </sheetView>
  </sheetViews>
  <sheetFormatPr baseColWidth="10" defaultColWidth="11.54296875" defaultRowHeight="14.5" x14ac:dyDescent="0.35"/>
  <cols>
    <col min="1" max="1" width="5.453125" style="141" bestFit="1" customWidth="1"/>
    <col min="2" max="2" width="126.36328125" style="141" bestFit="1" customWidth="1"/>
    <col min="3" max="7" width="3.54296875" style="141" bestFit="1" customWidth="1"/>
    <col min="8" max="16384" width="11.54296875" style="141"/>
  </cols>
  <sheetData>
    <row r="1" spans="1:12" x14ac:dyDescent="0.35">
      <c r="A1" s="485" t="s">
        <v>597</v>
      </c>
      <c r="B1" s="486"/>
      <c r="C1" s="489" t="s">
        <v>598</v>
      </c>
      <c r="D1" s="492" t="s">
        <v>599</v>
      </c>
      <c r="E1" s="493"/>
      <c r="F1" s="493"/>
      <c r="G1" s="493"/>
    </row>
    <row r="2" spans="1:12" ht="119.5" customHeight="1" thickBot="1" x14ac:dyDescent="0.4">
      <c r="A2" s="487"/>
      <c r="B2" s="488"/>
      <c r="C2" s="490"/>
      <c r="D2" s="300" t="s">
        <v>600</v>
      </c>
      <c r="E2" s="301" t="s">
        <v>601</v>
      </c>
      <c r="F2" s="302" t="s">
        <v>602</v>
      </c>
      <c r="G2" s="303" t="s">
        <v>603</v>
      </c>
      <c r="I2" s="151" t="s">
        <v>577</v>
      </c>
    </row>
    <row r="3" spans="1:12" ht="19" thickBot="1" x14ac:dyDescent="0.5">
      <c r="A3" s="483" t="s">
        <v>918</v>
      </c>
      <c r="B3" s="484"/>
      <c r="C3" s="491"/>
      <c r="D3" s="304">
        <v>1</v>
      </c>
      <c r="E3" s="305">
        <v>2</v>
      </c>
      <c r="F3" s="306">
        <v>3</v>
      </c>
      <c r="G3" s="307">
        <v>4</v>
      </c>
      <c r="H3" s="384" t="s">
        <v>578</v>
      </c>
      <c r="I3" s="155">
        <f>SUM(I4:I9)</f>
        <v>3</v>
      </c>
      <c r="J3" s="155"/>
      <c r="K3" s="155" t="str">
        <f>IF(I3=0,"pas de critères évamués", "OK")</f>
        <v>OK</v>
      </c>
      <c r="L3" s="155"/>
    </row>
    <row r="4" spans="1:12" x14ac:dyDescent="0.35">
      <c r="A4" s="308" t="s">
        <v>604</v>
      </c>
      <c r="B4" s="309" t="s">
        <v>476</v>
      </c>
      <c r="C4" s="316" t="str">
        <f>IF('4. Barème E31b'!$S$23=0,"X","")</f>
        <v/>
      </c>
      <c r="D4" s="316" t="str">
        <f>IF('4. Barème E31b'!$S$23=$D$3,"X","")</f>
        <v/>
      </c>
      <c r="E4" s="316" t="str">
        <f>IF('4. Barème E31b'!$S$23=$E$3,"X","")</f>
        <v>X</v>
      </c>
      <c r="F4" s="316" t="str">
        <f>IF('4. Barème E31b'!$S$23=$F$3,"X","")</f>
        <v/>
      </c>
      <c r="G4" s="316" t="str">
        <f>IF('4. Barème E31b'!$S$23=$G$3,"X","")</f>
        <v/>
      </c>
      <c r="H4" s="384"/>
      <c r="I4" s="155">
        <f>COUNTIF(C4,"X")</f>
        <v>0</v>
      </c>
      <c r="J4" s="155"/>
      <c r="K4" s="155"/>
      <c r="L4" s="155"/>
    </row>
    <row r="5" spans="1:12" x14ac:dyDescent="0.35">
      <c r="A5" s="308" t="s">
        <v>605</v>
      </c>
      <c r="B5" s="309" t="s">
        <v>721</v>
      </c>
      <c r="C5" s="316" t="str">
        <f>IF('4. Barème E31b'!$W$23=0,"X","")</f>
        <v/>
      </c>
      <c r="D5" s="316" t="str">
        <f>IF('4. Barème E31b'!$W$23=$D$3,"X","")</f>
        <v/>
      </c>
      <c r="E5" s="316" t="str">
        <f>IF('4. Barème E31b'!$W$23=$E$3,"X","")</f>
        <v>X</v>
      </c>
      <c r="F5" s="316" t="str">
        <f>IF('4. Barème E31b'!$W$23=$F$3,"X","")</f>
        <v/>
      </c>
      <c r="G5" s="316" t="str">
        <f>IF('4. Barème E31b'!$W$23=$G$3,"X","")</f>
        <v/>
      </c>
      <c r="H5" s="384"/>
      <c r="I5" s="155">
        <f t="shared" ref="I5:I9" si="0">COUNTIF(C5,"X")</f>
        <v>0</v>
      </c>
      <c r="J5" s="155"/>
      <c r="K5" s="155"/>
      <c r="L5" s="155"/>
    </row>
    <row r="6" spans="1:12" x14ac:dyDescent="0.35">
      <c r="A6" s="310" t="s">
        <v>606</v>
      </c>
      <c r="B6" s="311" t="s">
        <v>919</v>
      </c>
      <c r="C6" s="316" t="str">
        <f>IF('4. Barème E31b'!$Y$23=0,"X","")</f>
        <v>X</v>
      </c>
      <c r="D6" s="316" t="str">
        <f>IF('4. Barème E31b'!$Y$23=$D$3,"X","")</f>
        <v/>
      </c>
      <c r="E6" s="316" t="str">
        <f>IF('4. Barème E31b'!$Y$23=$E$3,"X","")</f>
        <v/>
      </c>
      <c r="F6" s="316" t="str">
        <f>IF('4. Barème E31b'!$Y$23=$F$3,"X","")</f>
        <v/>
      </c>
      <c r="G6" s="316" t="str">
        <f>IF('4. Barème E31b'!$Y$23=$G$3,"X","")</f>
        <v/>
      </c>
      <c r="H6" s="384"/>
      <c r="I6" s="155">
        <f t="shared" si="0"/>
        <v>1</v>
      </c>
      <c r="J6" s="155"/>
      <c r="K6" s="155"/>
      <c r="L6" s="155"/>
    </row>
    <row r="7" spans="1:12" x14ac:dyDescent="0.35">
      <c r="A7" s="308" t="s">
        <v>607</v>
      </c>
      <c r="B7" s="309" t="s">
        <v>386</v>
      </c>
      <c r="C7" s="316" t="str">
        <f>IF('4. Barème E31b'!$AA$23=0,"X","")</f>
        <v/>
      </c>
      <c r="D7" s="316" t="str">
        <f>IF('4. Barème E31b'!$AA$23=$D$3,"X","")</f>
        <v/>
      </c>
      <c r="E7" s="316" t="str">
        <f>IF('4. Barème E31b'!$AA$23=$E$3,"X","")</f>
        <v>X</v>
      </c>
      <c r="F7" s="316" t="str">
        <f>IF('4. Barème E31b'!$AA$23=$F$3,"X","")</f>
        <v/>
      </c>
      <c r="G7" s="316" t="str">
        <f>IF('4. Barème E31b'!$AA$23=$G$3,"X","")</f>
        <v/>
      </c>
      <c r="I7" s="155">
        <f t="shared" si="0"/>
        <v>0</v>
      </c>
    </row>
    <row r="8" spans="1:12" x14ac:dyDescent="0.35">
      <c r="A8" s="310" t="s">
        <v>608</v>
      </c>
      <c r="B8" s="311" t="s">
        <v>516</v>
      </c>
      <c r="C8" s="316" t="str">
        <f>IF('4. Barème E31b'!$AE$23=0,"X","")</f>
        <v>X</v>
      </c>
      <c r="D8" s="316" t="str">
        <f>IF('4. Barème E31b'!$AE$23=$D$3,"X","")</f>
        <v/>
      </c>
      <c r="E8" s="316" t="str">
        <f>IF('4. Barème E31b'!$AE$23=$E$3,"X","")</f>
        <v/>
      </c>
      <c r="F8" s="316" t="str">
        <f>IF('4. Barème E31b'!$AE$23=$F$3,"X","")</f>
        <v/>
      </c>
      <c r="G8" s="316" t="str">
        <f>IF('4. Barème E31b'!$AE$23=$G$3,"X","")</f>
        <v/>
      </c>
      <c r="I8" s="155">
        <f t="shared" si="0"/>
        <v>1</v>
      </c>
    </row>
    <row r="9" spans="1:12" ht="15" thickBot="1" x14ac:dyDescent="0.4">
      <c r="A9" s="308" t="s">
        <v>609</v>
      </c>
      <c r="B9" s="309" t="s">
        <v>724</v>
      </c>
      <c r="C9" s="316" t="str">
        <f>IF('4. Barème E31b'!$AI$23=0,"X","")</f>
        <v>X</v>
      </c>
      <c r="D9" s="316" t="str">
        <f>IF('4. Barème E31b'!$AI$23=$D$3,"X","")</f>
        <v/>
      </c>
      <c r="E9" s="316" t="str">
        <f>IF('4. Barème E31b'!$AI$23=$E$3,"X","")</f>
        <v/>
      </c>
      <c r="F9" s="316" t="str">
        <f>IF('4. Barème E31b'!$AI$23=$F$3,"X","")</f>
        <v/>
      </c>
      <c r="G9" s="316" t="str">
        <f>IF('4. Barème E31b'!$AI$23=$G$3,"X","")</f>
        <v/>
      </c>
      <c r="I9" s="155">
        <f t="shared" si="0"/>
        <v>1</v>
      </c>
    </row>
    <row r="10" spans="1:12" ht="19" thickBot="1" x14ac:dyDescent="0.5">
      <c r="A10" s="483" t="s">
        <v>920</v>
      </c>
      <c r="B10" s="484"/>
      <c r="C10" s="312"/>
      <c r="D10" s="304">
        <v>1</v>
      </c>
      <c r="E10" s="305">
        <v>2</v>
      </c>
      <c r="F10" s="306">
        <v>3</v>
      </c>
      <c r="G10" s="307">
        <v>4</v>
      </c>
      <c r="H10" s="384" t="s">
        <v>579</v>
      </c>
      <c r="I10" s="155">
        <f>SUM(I11:I15)</f>
        <v>1</v>
      </c>
      <c r="J10" s="155"/>
      <c r="K10" s="155" t="str">
        <f>IF(I10=0,"pas de critères évamués", "OK")</f>
        <v>OK</v>
      </c>
      <c r="L10" s="155"/>
    </row>
    <row r="11" spans="1:12" x14ac:dyDescent="0.35">
      <c r="A11" s="178" t="s">
        <v>610</v>
      </c>
      <c r="B11" s="313" t="s">
        <v>921</v>
      </c>
      <c r="C11" s="316" t="str">
        <f>IF('4. Barème E31b'!$AK$23=0,"X","")</f>
        <v/>
      </c>
      <c r="D11" s="316" t="str">
        <f>IF('4. Barème E31b'!$AK$23=$D$3,"X","")</f>
        <v/>
      </c>
      <c r="E11" s="316" t="str">
        <f>IF('4. Barème E31b'!$AK$23=$E$3,"X","")</f>
        <v>X</v>
      </c>
      <c r="F11" s="316" t="str">
        <f>IF('4. Barème E31b'!$AK$23=$F$3,"X","")</f>
        <v/>
      </c>
      <c r="G11" s="316" t="str">
        <f>IF('4. Barème E31b'!$AK$23=$G$3,"X","")</f>
        <v/>
      </c>
      <c r="H11" s="384"/>
      <c r="I11" s="155">
        <f>COUNTIF(C11,"X")</f>
        <v>0</v>
      </c>
      <c r="J11" s="155"/>
      <c r="K11" s="155"/>
      <c r="L11" s="155"/>
    </row>
    <row r="12" spans="1:12" x14ac:dyDescent="0.35">
      <c r="A12" s="178" t="s">
        <v>611</v>
      </c>
      <c r="B12" s="313" t="s">
        <v>390</v>
      </c>
      <c r="C12" s="316" t="str">
        <f>IF('4. Barème E31b'!$AO$23=0,"X","")</f>
        <v/>
      </c>
      <c r="D12" s="316" t="str">
        <f>IF('4. Barème E31b'!$AO$23=$D$3,"X","")</f>
        <v/>
      </c>
      <c r="E12" s="316" t="str">
        <f>IF('4. Barème E31b'!$AO$23=$E$3,"X","")</f>
        <v>X</v>
      </c>
      <c r="F12" s="316" t="str">
        <f>IF('4. Barème E31b'!$AO$23=$F$3,"X","")</f>
        <v/>
      </c>
      <c r="G12" s="316" t="str">
        <f>IF('4. Barème E31b'!$AO$23=$G$3,"X","")</f>
        <v/>
      </c>
      <c r="H12" s="384"/>
      <c r="I12" s="155">
        <f>COUNTIF(C12,"X")</f>
        <v>0</v>
      </c>
      <c r="J12" s="155"/>
      <c r="K12" s="155"/>
      <c r="L12" s="155"/>
    </row>
    <row r="13" spans="1:12" x14ac:dyDescent="0.35">
      <c r="A13" s="178" t="s">
        <v>612</v>
      </c>
      <c r="B13" s="313" t="s">
        <v>730</v>
      </c>
      <c r="C13" s="316" t="str">
        <f>IF('4. Barème E31b'!$AS$23=0,"X","")</f>
        <v/>
      </c>
      <c r="D13" s="316" t="str">
        <f>IF('4. Barème E31b'!$AS$23=$D$3,"X","")</f>
        <v/>
      </c>
      <c r="E13" s="316" t="str">
        <f>IF('4. Barème E31b'!$AS$23=$E$3,"X","")</f>
        <v>X</v>
      </c>
      <c r="F13" s="316" t="str">
        <f>IF('4. Barème E31b'!$AS$23=$F$3,"X","")</f>
        <v/>
      </c>
      <c r="G13" s="316" t="str">
        <f>IF('4. Barème E31b'!$AS$23=$G$3,"X","")</f>
        <v/>
      </c>
      <c r="I13" s="155">
        <f t="shared" ref="I13:I15" si="1">COUNTIF(C13,"X")</f>
        <v>0</v>
      </c>
    </row>
    <row r="14" spans="1:12" x14ac:dyDescent="0.35">
      <c r="A14" s="178" t="s">
        <v>613</v>
      </c>
      <c r="B14" s="313" t="s">
        <v>733</v>
      </c>
      <c r="C14" s="316" t="str">
        <f>IF('4. Barème E31b'!$AW$23=0,"X","")</f>
        <v>X</v>
      </c>
      <c r="D14" s="316" t="str">
        <f>IF('4. Barème E31b'!$AW$23=$D$3,"X","")</f>
        <v/>
      </c>
      <c r="E14" s="316" t="str">
        <f>IF('4. Barème E31b'!$AW$23=$E$3,"X","")</f>
        <v/>
      </c>
      <c r="F14" s="316" t="str">
        <f>IF('4. Barème E31b'!$AW$23=$F$3,"X","")</f>
        <v/>
      </c>
      <c r="G14" s="316" t="str">
        <f>IF('4. Barème E31b'!$AW$23=$G$3,"X","")</f>
        <v/>
      </c>
      <c r="I14" s="155">
        <f t="shared" si="1"/>
        <v>1</v>
      </c>
    </row>
    <row r="15" spans="1:12" ht="15" thickBot="1" x14ac:dyDescent="0.4">
      <c r="A15" s="178" t="s">
        <v>614</v>
      </c>
      <c r="B15" s="313" t="s">
        <v>739</v>
      </c>
      <c r="C15" s="316" t="str">
        <f>IF('4. Barème E31b'!$BE$23=0,"X","")</f>
        <v/>
      </c>
      <c r="D15" s="316" t="str">
        <f>IF('4. Barème E31b'!$BE$23=$D$3,"X","")</f>
        <v/>
      </c>
      <c r="E15" s="316" t="str">
        <f>IF('4. Barème E31b'!$BE$23=$E$3,"X","")</f>
        <v>X</v>
      </c>
      <c r="F15" s="316" t="str">
        <f>IF('4. Barème E31b'!$BE$23=$F$3,"X","")</f>
        <v/>
      </c>
      <c r="G15" s="316" t="str">
        <f>IF('4. Barème E31b'!$BE$23=$G$3,"X","")</f>
        <v/>
      </c>
      <c r="I15" s="155">
        <f t="shared" si="1"/>
        <v>0</v>
      </c>
    </row>
    <row r="16" spans="1:12" ht="19" thickBot="1" x14ac:dyDescent="0.5">
      <c r="A16" s="483" t="s">
        <v>922</v>
      </c>
      <c r="B16" s="484"/>
      <c r="C16" s="312"/>
      <c r="D16" s="304">
        <v>1</v>
      </c>
      <c r="E16" s="305">
        <v>2</v>
      </c>
      <c r="F16" s="306">
        <v>3</v>
      </c>
      <c r="G16" s="307">
        <v>4</v>
      </c>
      <c r="H16" s="384" t="s">
        <v>633</v>
      </c>
      <c r="I16" s="155">
        <f>SUM(I17:I19)</f>
        <v>1</v>
      </c>
      <c r="J16" s="155"/>
      <c r="K16" s="155" t="str">
        <f>IF(I16=0,"pas de critères évamués", "OK")</f>
        <v>OK</v>
      </c>
      <c r="L16" s="155"/>
    </row>
    <row r="17" spans="1:12" x14ac:dyDescent="0.35">
      <c r="A17" s="314" t="s">
        <v>135</v>
      </c>
      <c r="B17" s="315" t="s">
        <v>923</v>
      </c>
      <c r="C17" s="316" t="str">
        <f>IF('4. Barème E31b'!$BI$23=0,"X","")</f>
        <v>X</v>
      </c>
      <c r="D17" s="316" t="str">
        <f>IF('4. Barème E31b'!$BI$23=$D$3,"X","")</f>
        <v/>
      </c>
      <c r="E17" s="316" t="str">
        <f>IF('4. Barème E31b'!$BI$23=$E$3,"X","")</f>
        <v/>
      </c>
      <c r="F17" s="316" t="str">
        <f>IF('4. Barème E31b'!$BI$23=$F$3,"X","")</f>
        <v/>
      </c>
      <c r="G17" s="316" t="str">
        <f>IF('4. Barème E31b'!$BI$23=$G$3,"X","")</f>
        <v/>
      </c>
      <c r="I17" s="155">
        <f>COUNTIF(C14,"X")</f>
        <v>1</v>
      </c>
      <c r="J17" s="155"/>
      <c r="K17" s="155"/>
      <c r="L17" s="155"/>
    </row>
    <row r="18" spans="1:12" x14ac:dyDescent="0.35">
      <c r="A18" s="314" t="s">
        <v>136</v>
      </c>
      <c r="B18" s="315" t="s">
        <v>924</v>
      </c>
      <c r="C18" s="316" t="str">
        <f>IF('4. Barème E31b'!$BM$23=0,"X","")</f>
        <v/>
      </c>
      <c r="D18" s="316" t="str">
        <f>IF('4. Barème E31b'!$BM$23=$D$3,"X","")</f>
        <v/>
      </c>
      <c r="E18" s="316" t="str">
        <f>IF('4. Barème E31b'!$BM$23=$E$3,"X","")</f>
        <v>X</v>
      </c>
      <c r="F18" s="316" t="str">
        <f>IF('4. Barème E31b'!$BM$23=$F$3,"X","")</f>
        <v/>
      </c>
      <c r="G18" s="316" t="str">
        <f>IF('4. Barème E31b'!$BM$23=$G$3,"X","")</f>
        <v/>
      </c>
      <c r="I18" s="155">
        <f>COUNTIF(C15,"X")</f>
        <v>0</v>
      </c>
      <c r="J18" s="155"/>
      <c r="K18" s="155"/>
      <c r="L18" s="155"/>
    </row>
    <row r="19" spans="1:12" x14ac:dyDescent="0.35">
      <c r="A19" s="314" t="s">
        <v>926</v>
      </c>
      <c r="B19" s="315" t="s">
        <v>925</v>
      </c>
      <c r="C19" s="316" t="str">
        <f>IF('4. Barème E31b'!$BQ$23=0,"X","")</f>
        <v/>
      </c>
      <c r="D19" s="316" t="str">
        <f>IF('4. Barème E31b'!$BQ$23=$D$3,"X","")</f>
        <v/>
      </c>
      <c r="E19" s="316" t="str">
        <f>IF('4. Barème E31b'!$BQ$23=$E$3,"X","")</f>
        <v>X</v>
      </c>
      <c r="F19" s="316" t="str">
        <f>IF('4. Barème E31b'!$BQ$23=$F$3,"X","")</f>
        <v/>
      </c>
      <c r="G19" s="316" t="str">
        <f>IF('4. Barème E31b'!$BQ$23=$G$3,"X","")</f>
        <v/>
      </c>
      <c r="I19" s="155">
        <f>COUNTIF(C16,"X")</f>
        <v>0</v>
      </c>
      <c r="J19" s="155"/>
      <c r="K19" s="155"/>
      <c r="L19" s="155"/>
    </row>
    <row r="22" spans="1:12" x14ac:dyDescent="0.35">
      <c r="H22" s="155" t="s">
        <v>933</v>
      </c>
      <c r="I22" s="155">
        <f>SUM(I3,I10,I16)</f>
        <v>5</v>
      </c>
      <c r="J22" s="385">
        <f>I22/14</f>
        <v>0.35714285714285715</v>
      </c>
      <c r="K22" s="155" t="str">
        <f>IF(J22&gt;0.4,"Moins de 60% de criteres évalués", "OK")</f>
        <v>OK</v>
      </c>
      <c r="L22" s="155"/>
    </row>
  </sheetData>
  <sheetProtection sheet="1" selectLockedCells="1"/>
  <mergeCells count="6">
    <mergeCell ref="A16:B16"/>
    <mergeCell ref="A1:B2"/>
    <mergeCell ref="C1:C3"/>
    <mergeCell ref="D1:G1"/>
    <mergeCell ref="A3:B3"/>
    <mergeCell ref="A10:B1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workbookViewId="0">
      <selection sqref="A1:K1048576"/>
    </sheetView>
  </sheetViews>
  <sheetFormatPr baseColWidth="10" defaultRowHeight="14.5" x14ac:dyDescent="0.35"/>
  <cols>
    <col min="1" max="1" width="26.6328125" style="141" customWidth="1"/>
    <col min="2" max="2" width="4.36328125" style="141" customWidth="1"/>
    <col min="3" max="3" width="19.36328125" style="141" customWidth="1"/>
    <col min="4" max="11" width="10.90625" style="141"/>
  </cols>
  <sheetData>
    <row r="1" spans="1:5" x14ac:dyDescent="0.35">
      <c r="A1" s="381" t="s">
        <v>28</v>
      </c>
      <c r="B1" s="381"/>
      <c r="C1" s="381"/>
      <c r="D1" s="381"/>
    </row>
    <row r="2" spans="1:5" x14ac:dyDescent="0.35">
      <c r="A2" s="148" t="s">
        <v>114</v>
      </c>
      <c r="B2" s="381"/>
      <c r="C2" s="381"/>
      <c r="D2" s="148" t="s">
        <v>52</v>
      </c>
      <c r="E2" s="140" t="s">
        <v>113</v>
      </c>
    </row>
    <row r="3" spans="1:5" x14ac:dyDescent="0.35">
      <c r="A3" s="381" t="s">
        <v>41</v>
      </c>
      <c r="B3" s="381"/>
      <c r="C3" s="381"/>
      <c r="D3" s="382" t="s">
        <v>59</v>
      </c>
      <c r="E3" s="141" t="s">
        <v>41</v>
      </c>
    </row>
    <row r="4" spans="1:5" x14ac:dyDescent="0.35">
      <c r="A4" s="381" t="s">
        <v>99</v>
      </c>
      <c r="B4" s="381"/>
      <c r="C4" s="381"/>
      <c r="D4" s="381">
        <v>2024</v>
      </c>
      <c r="E4" s="141" t="s">
        <v>60</v>
      </c>
    </row>
    <row r="5" spans="1:5" x14ac:dyDescent="0.35">
      <c r="A5" s="381" t="s">
        <v>100</v>
      </c>
      <c r="B5" s="381"/>
      <c r="C5" s="381"/>
      <c r="D5" s="381">
        <v>2025</v>
      </c>
      <c r="E5" s="141" t="s">
        <v>61</v>
      </c>
    </row>
    <row r="6" spans="1:5" x14ac:dyDescent="0.35">
      <c r="A6" s="381"/>
      <c r="B6" s="381"/>
      <c r="C6" s="381"/>
      <c r="D6" s="381">
        <v>2026</v>
      </c>
      <c r="E6" s="141" t="s">
        <v>62</v>
      </c>
    </row>
    <row r="7" spans="1:5" x14ac:dyDescent="0.35">
      <c r="A7" s="381"/>
      <c r="B7" s="381"/>
      <c r="C7" s="381"/>
      <c r="D7" s="381">
        <v>2027</v>
      </c>
      <c r="E7" s="141" t="s">
        <v>63</v>
      </c>
    </row>
    <row r="8" spans="1:5" ht="29.15" customHeight="1" x14ac:dyDescent="0.35">
      <c r="A8" s="148" t="s">
        <v>30</v>
      </c>
      <c r="B8" s="381"/>
      <c r="C8" s="381"/>
      <c r="D8" s="381">
        <v>2028</v>
      </c>
      <c r="E8" s="141" t="s">
        <v>64</v>
      </c>
    </row>
    <row r="9" spans="1:5" ht="15" customHeight="1" x14ac:dyDescent="0.35">
      <c r="A9" s="383" t="s">
        <v>41</v>
      </c>
      <c r="B9" s="381"/>
      <c r="C9" s="381"/>
      <c r="D9" s="381"/>
      <c r="E9" s="141" t="s">
        <v>65</v>
      </c>
    </row>
    <row r="10" spans="1:5" x14ac:dyDescent="0.35">
      <c r="A10" s="383" t="s">
        <v>0</v>
      </c>
      <c r="D10" s="381"/>
      <c r="E10" s="141" t="s">
        <v>66</v>
      </c>
    </row>
    <row r="11" spans="1:5" x14ac:dyDescent="0.35">
      <c r="A11" s="383" t="s">
        <v>1</v>
      </c>
      <c r="D11" s="381"/>
      <c r="E11" s="141" t="s">
        <v>67</v>
      </c>
    </row>
    <row r="12" spans="1:5" x14ac:dyDescent="0.35">
      <c r="A12" s="383" t="s">
        <v>917</v>
      </c>
      <c r="D12" s="381"/>
      <c r="E12" s="141" t="s">
        <v>68</v>
      </c>
    </row>
    <row r="13" spans="1:5" x14ac:dyDescent="0.35">
      <c r="A13" s="383" t="s">
        <v>836</v>
      </c>
      <c r="D13" s="381"/>
      <c r="E13" s="141" t="s">
        <v>69</v>
      </c>
    </row>
    <row r="14" spans="1:5" x14ac:dyDescent="0.35">
      <c r="A14" s="381"/>
      <c r="D14" s="381"/>
      <c r="E14" s="141" t="s">
        <v>70</v>
      </c>
    </row>
    <row r="15" spans="1:5" x14ac:dyDescent="0.35">
      <c r="A15" s="381"/>
      <c r="D15" s="381"/>
      <c r="E15" s="141" t="s">
        <v>71</v>
      </c>
    </row>
    <row r="16" spans="1:5" x14ac:dyDescent="0.35">
      <c r="A16" s="381"/>
      <c r="D16" s="381"/>
      <c r="E16" s="141" t="s">
        <v>72</v>
      </c>
    </row>
    <row r="17" spans="1:5" x14ac:dyDescent="0.35">
      <c r="A17" s="381"/>
      <c r="E17" s="141" t="s">
        <v>73</v>
      </c>
    </row>
    <row r="18" spans="1:5" x14ac:dyDescent="0.35">
      <c r="A18" s="381"/>
      <c r="E18" s="141" t="s">
        <v>74</v>
      </c>
    </row>
    <row r="19" spans="1:5" x14ac:dyDescent="0.35">
      <c r="A19" s="381"/>
      <c r="E19" s="141" t="s">
        <v>75</v>
      </c>
    </row>
    <row r="20" spans="1:5" x14ac:dyDescent="0.35">
      <c r="A20" s="381"/>
      <c r="E20" s="141" t="s">
        <v>76</v>
      </c>
    </row>
    <row r="21" spans="1:5" x14ac:dyDescent="0.35">
      <c r="A21" s="381"/>
      <c r="E21" s="141" t="s">
        <v>77</v>
      </c>
    </row>
    <row r="22" spans="1:5" x14ac:dyDescent="0.35">
      <c r="A22" s="381"/>
      <c r="E22" s="141" t="s">
        <v>78</v>
      </c>
    </row>
    <row r="23" spans="1:5" x14ac:dyDescent="0.35">
      <c r="A23" s="381"/>
      <c r="E23" s="141" t="s">
        <v>79</v>
      </c>
    </row>
    <row r="24" spans="1:5" x14ac:dyDescent="0.35">
      <c r="E24" s="141" t="s">
        <v>80</v>
      </c>
    </row>
    <row r="25" spans="1:5" x14ac:dyDescent="0.35">
      <c r="E25" s="141" t="s">
        <v>81</v>
      </c>
    </row>
    <row r="26" spans="1:5" x14ac:dyDescent="0.35">
      <c r="E26" s="141" t="s">
        <v>82</v>
      </c>
    </row>
    <row r="27" spans="1:5" x14ac:dyDescent="0.35">
      <c r="E27" s="141" t="s">
        <v>83</v>
      </c>
    </row>
    <row r="28" spans="1:5" x14ac:dyDescent="0.35">
      <c r="E28" s="141" t="s">
        <v>84</v>
      </c>
    </row>
    <row r="29" spans="1:5" x14ac:dyDescent="0.35">
      <c r="E29" s="141" t="s">
        <v>85</v>
      </c>
    </row>
    <row r="30" spans="1:5" x14ac:dyDescent="0.35">
      <c r="E30" s="141" t="s">
        <v>86</v>
      </c>
    </row>
    <row r="31" spans="1:5" x14ac:dyDescent="0.35">
      <c r="E31" s="141" t="s">
        <v>87</v>
      </c>
    </row>
    <row r="32" spans="1:5" x14ac:dyDescent="0.35">
      <c r="E32" s="141" t="s">
        <v>88</v>
      </c>
    </row>
    <row r="33" spans="5:5" x14ac:dyDescent="0.35">
      <c r="E33" s="141" t="s">
        <v>89</v>
      </c>
    </row>
    <row r="34" spans="5:5" x14ac:dyDescent="0.35">
      <c r="E34" s="141" t="s">
        <v>90</v>
      </c>
    </row>
    <row r="35" spans="5:5" x14ac:dyDescent="0.35">
      <c r="E35" s="141" t="s">
        <v>91</v>
      </c>
    </row>
    <row r="36" spans="5:5" x14ac:dyDescent="0.35">
      <c r="E36" s="141" t="s">
        <v>92</v>
      </c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113"/>
  <sheetViews>
    <sheetView topLeftCell="I7" zoomScale="70" zoomScaleNormal="70" workbookViewId="0">
      <selection activeCell="AA29" sqref="AA29"/>
    </sheetView>
  </sheetViews>
  <sheetFormatPr baseColWidth="10" defaultRowHeight="14.5" x14ac:dyDescent="0.35"/>
  <cols>
    <col min="1" max="1" width="53.54296875" style="141" customWidth="1"/>
    <col min="2" max="2" width="4.453125" style="141" customWidth="1"/>
    <col min="3" max="3" width="20.36328125" style="141" customWidth="1"/>
    <col min="4" max="4" width="10.36328125" style="176" customWidth="1"/>
    <col min="5" max="5" width="11.54296875" style="141"/>
    <col min="6" max="6" width="121.36328125" style="141" customWidth="1"/>
    <col min="7" max="7" width="10.36328125" style="176" customWidth="1"/>
    <col min="8" max="8" width="167.6328125" style="141" customWidth="1"/>
    <col min="9" max="9" width="10.54296875" style="141" customWidth="1"/>
    <col min="10" max="10" width="5.36328125" style="141" customWidth="1"/>
    <col min="11" max="11" width="14.36328125" style="176" customWidth="1"/>
    <col min="12" max="12" width="26.1796875" style="176" customWidth="1"/>
    <col min="13" max="17" width="3.6328125" style="176" customWidth="1"/>
    <col min="18" max="18" width="4.36328125" style="176" customWidth="1"/>
    <col min="19" max="19" width="3.6328125" style="176" customWidth="1"/>
    <col min="20" max="20" width="3.6328125" style="141" customWidth="1"/>
    <col min="21" max="22" width="11.54296875" style="141"/>
    <col min="23" max="23" width="28.90625" style="141" customWidth="1"/>
    <col min="24" max="31" width="10.90625" style="141"/>
  </cols>
  <sheetData>
    <row r="1" spans="1:23" ht="54.5" customHeight="1" x14ac:dyDescent="0.35">
      <c r="A1" s="3" t="s">
        <v>30</v>
      </c>
      <c r="B1" s="495" t="s">
        <v>33</v>
      </c>
      <c r="C1" s="495"/>
      <c r="D1" s="144" t="s">
        <v>130</v>
      </c>
      <c r="E1" s="495" t="s">
        <v>29</v>
      </c>
      <c r="F1" s="495"/>
      <c r="G1" s="144" t="s">
        <v>130</v>
      </c>
      <c r="H1" t="s">
        <v>117</v>
      </c>
      <c r="I1" s="144" t="s">
        <v>130</v>
      </c>
      <c r="J1"/>
      <c r="K1" s="55" t="s">
        <v>40</v>
      </c>
      <c r="L1" s="55" t="s">
        <v>274</v>
      </c>
      <c r="M1" s="55" t="s">
        <v>199</v>
      </c>
      <c r="N1" s="55" t="s">
        <v>200</v>
      </c>
      <c r="O1" s="55" t="s">
        <v>201</v>
      </c>
      <c r="P1" s="55" t="s">
        <v>204</v>
      </c>
      <c r="Q1" s="55" t="s">
        <v>830</v>
      </c>
      <c r="R1" s="55" t="s">
        <v>202</v>
      </c>
      <c r="S1" s="55" t="s">
        <v>203</v>
      </c>
      <c r="T1" s="55" t="s">
        <v>430</v>
      </c>
      <c r="U1"/>
      <c r="V1"/>
      <c r="W1"/>
    </row>
    <row r="2" spans="1:23" ht="15" thickBot="1" x14ac:dyDescent="0.4">
      <c r="A2"/>
      <c r="B2" s="144"/>
      <c r="C2" s="144"/>
      <c r="D2" s="144" t="s">
        <v>41</v>
      </c>
      <c r="E2" s="144" t="s">
        <v>41</v>
      </c>
      <c r="F2" s="144" t="s">
        <v>41</v>
      </c>
      <c r="G2" s="144" t="s">
        <v>41</v>
      </c>
      <c r="H2" s="2" t="s">
        <v>41</v>
      </c>
      <c r="I2" s="144" t="s">
        <v>41</v>
      </c>
      <c r="J2" s="144" t="s">
        <v>41</v>
      </c>
      <c r="K2" s="144" t="s">
        <v>41</v>
      </c>
      <c r="L2" s="144" t="s">
        <v>41</v>
      </c>
      <c r="M2" s="2"/>
      <c r="N2" s="2"/>
      <c r="O2" s="2"/>
      <c r="P2" s="2"/>
      <c r="Q2" s="2"/>
      <c r="R2" s="2"/>
      <c r="S2" s="2"/>
      <c r="T2"/>
      <c r="U2"/>
      <c r="V2" t="s">
        <v>561</v>
      </c>
      <c r="W2"/>
    </row>
    <row r="3" spans="1:23" ht="15" customHeight="1" thickBot="1" x14ac:dyDescent="0.4">
      <c r="A3" s="4" t="s">
        <v>831</v>
      </c>
      <c r="B3" s="3" t="s">
        <v>31</v>
      </c>
      <c r="C3" s="495" t="s">
        <v>32</v>
      </c>
      <c r="D3" s="17" t="s">
        <v>239</v>
      </c>
      <c r="E3" s="3" t="s">
        <v>265</v>
      </c>
      <c r="F3" s="70" t="s">
        <v>108</v>
      </c>
      <c r="G3" s="17" t="s">
        <v>239</v>
      </c>
      <c r="H3" s="18" t="s">
        <v>832</v>
      </c>
      <c r="I3" s="17" t="s">
        <v>239</v>
      </c>
      <c r="J3" s="3" t="s">
        <v>265</v>
      </c>
      <c r="K3" s="325" t="s">
        <v>2</v>
      </c>
      <c r="L3" s="325" t="s">
        <v>833</v>
      </c>
      <c r="M3" s="56" t="s">
        <v>25</v>
      </c>
      <c r="N3" s="56" t="s">
        <v>25</v>
      </c>
      <c r="O3" s="56" t="s">
        <v>25</v>
      </c>
      <c r="P3" s="56" t="s">
        <v>25</v>
      </c>
      <c r="Q3" s="56" t="s">
        <v>25</v>
      </c>
      <c r="R3" s="56" t="s">
        <v>25</v>
      </c>
      <c r="S3" s="56" t="s">
        <v>25</v>
      </c>
      <c r="T3" s="56" t="s">
        <v>25</v>
      </c>
      <c r="U3"/>
      <c r="V3" t="s">
        <v>41</v>
      </c>
      <c r="W3" t="s">
        <v>41</v>
      </c>
    </row>
    <row r="4" spans="1:23" x14ac:dyDescent="0.35">
      <c r="A4" s="4" t="s">
        <v>0</v>
      </c>
      <c r="B4" s="5"/>
      <c r="C4" s="495"/>
      <c r="D4" s="19" t="s">
        <v>240</v>
      </c>
      <c r="E4" s="3" t="s">
        <v>265</v>
      </c>
      <c r="F4" s="71" t="s">
        <v>108</v>
      </c>
      <c r="G4" s="19" t="s">
        <v>240</v>
      </c>
      <c r="H4" s="20" t="s">
        <v>834</v>
      </c>
      <c r="I4" s="19" t="s">
        <v>240</v>
      </c>
      <c r="J4" s="3" t="s">
        <v>265</v>
      </c>
      <c r="K4" s="326" t="s">
        <v>2</v>
      </c>
      <c r="L4" s="326" t="s">
        <v>833</v>
      </c>
      <c r="M4" s="56" t="s">
        <v>25</v>
      </c>
      <c r="N4" s="56" t="s">
        <v>25</v>
      </c>
      <c r="O4" s="56" t="s">
        <v>25</v>
      </c>
      <c r="P4" s="56" t="s">
        <v>25</v>
      </c>
      <c r="Q4" s="56" t="s">
        <v>25</v>
      </c>
      <c r="R4" s="56" t="s">
        <v>25</v>
      </c>
      <c r="S4" s="56" t="s">
        <v>25</v>
      </c>
      <c r="T4" s="56" t="s">
        <v>25</v>
      </c>
      <c r="U4"/>
      <c r="V4" s="122" t="s">
        <v>2</v>
      </c>
      <c r="W4" s="114" t="s">
        <v>833</v>
      </c>
    </row>
    <row r="5" spans="1:23" x14ac:dyDescent="0.35">
      <c r="A5" s="4" t="s">
        <v>1</v>
      </c>
      <c r="B5" s="5"/>
      <c r="C5" s="495"/>
      <c r="D5" s="19" t="s">
        <v>241</v>
      </c>
      <c r="E5" s="3" t="s">
        <v>265</v>
      </c>
      <c r="F5" s="71" t="s">
        <v>108</v>
      </c>
      <c r="G5" s="19" t="s">
        <v>241</v>
      </c>
      <c r="H5" s="20" t="s">
        <v>119</v>
      </c>
      <c r="I5" s="19" t="s">
        <v>241</v>
      </c>
      <c r="J5" s="3" t="s">
        <v>265</v>
      </c>
      <c r="K5" s="326" t="s">
        <v>2</v>
      </c>
      <c r="L5" s="326" t="s">
        <v>833</v>
      </c>
      <c r="M5" s="56" t="s">
        <v>25</v>
      </c>
      <c r="N5" s="56" t="s">
        <v>25</v>
      </c>
      <c r="O5" s="56" t="s">
        <v>25</v>
      </c>
      <c r="P5" s="56" t="s">
        <v>25</v>
      </c>
      <c r="Q5" s="56" t="s">
        <v>25</v>
      </c>
      <c r="R5" s="56" t="s">
        <v>25</v>
      </c>
      <c r="S5" s="56" t="s">
        <v>25</v>
      </c>
      <c r="T5" s="56" t="s">
        <v>25</v>
      </c>
      <c r="U5"/>
      <c r="V5" s="126" t="s">
        <v>3</v>
      </c>
      <c r="W5" s="127" t="s">
        <v>835</v>
      </c>
    </row>
    <row r="6" spans="1:23" ht="15" thickBot="1" x14ac:dyDescent="0.4">
      <c r="A6" s="4" t="s">
        <v>836</v>
      </c>
      <c r="B6" s="5"/>
      <c r="C6" s="3"/>
      <c r="D6" s="21" t="s">
        <v>242</v>
      </c>
      <c r="E6" s="3" t="s">
        <v>265</v>
      </c>
      <c r="F6" s="327" t="s">
        <v>108</v>
      </c>
      <c r="G6" s="21" t="s">
        <v>242</v>
      </c>
      <c r="H6" s="22" t="s">
        <v>118</v>
      </c>
      <c r="I6" s="21" t="s">
        <v>242</v>
      </c>
      <c r="J6" s="3" t="s">
        <v>265</v>
      </c>
      <c r="K6" s="328" t="s">
        <v>2</v>
      </c>
      <c r="L6" s="328" t="s">
        <v>833</v>
      </c>
      <c r="M6" s="56" t="s">
        <v>25</v>
      </c>
      <c r="N6" s="56" t="s">
        <v>25</v>
      </c>
      <c r="O6" s="56" t="s">
        <v>25</v>
      </c>
      <c r="P6" s="56" t="s">
        <v>25</v>
      </c>
      <c r="Q6" s="56" t="s">
        <v>25</v>
      </c>
      <c r="R6" s="56" t="s">
        <v>25</v>
      </c>
      <c r="S6" s="56" t="s">
        <v>25</v>
      </c>
      <c r="T6" s="56" t="s">
        <v>25</v>
      </c>
      <c r="U6"/>
      <c r="V6" s="329" t="s">
        <v>4</v>
      </c>
      <c r="W6" s="330" t="s">
        <v>837</v>
      </c>
    </row>
    <row r="7" spans="1:23" x14ac:dyDescent="0.35">
      <c r="A7" s="4" t="s">
        <v>838</v>
      </c>
      <c r="B7" s="3"/>
      <c r="C7" s="3"/>
      <c r="D7" s="11" t="s">
        <v>243</v>
      </c>
      <c r="E7" s="3" t="s">
        <v>266</v>
      </c>
      <c r="F7" s="70" t="s">
        <v>109</v>
      </c>
      <c r="G7" s="11" t="s">
        <v>243</v>
      </c>
      <c r="H7" s="12" t="s">
        <v>116</v>
      </c>
      <c r="I7" s="11" t="s">
        <v>243</v>
      </c>
      <c r="J7" s="3" t="s">
        <v>266</v>
      </c>
      <c r="K7" s="331" t="s">
        <v>3</v>
      </c>
      <c r="L7" s="331" t="s">
        <v>835</v>
      </c>
      <c r="M7" s="58"/>
      <c r="N7" s="58" t="s">
        <v>25</v>
      </c>
      <c r="O7" s="58" t="s">
        <v>25</v>
      </c>
      <c r="P7" s="58" t="s">
        <v>25</v>
      </c>
      <c r="Q7" s="58"/>
      <c r="R7" s="58" t="s">
        <v>25</v>
      </c>
      <c r="S7" s="58"/>
      <c r="T7" s="54"/>
      <c r="U7"/>
      <c r="V7"/>
      <c r="W7"/>
    </row>
    <row r="8" spans="1:23" x14ac:dyDescent="0.35">
      <c r="A8" s="3"/>
      <c r="B8" s="3"/>
      <c r="C8" s="3"/>
      <c r="D8" s="13" t="s">
        <v>244</v>
      </c>
      <c r="E8" s="3" t="s">
        <v>266</v>
      </c>
      <c r="F8" s="71" t="s">
        <v>109</v>
      </c>
      <c r="G8" s="13" t="s">
        <v>244</v>
      </c>
      <c r="H8" s="14" t="s">
        <v>115</v>
      </c>
      <c r="I8" s="13" t="s">
        <v>244</v>
      </c>
      <c r="J8" s="3" t="s">
        <v>266</v>
      </c>
      <c r="K8" s="332" t="s">
        <v>3</v>
      </c>
      <c r="L8" s="332" t="s">
        <v>835</v>
      </c>
      <c r="M8" s="58"/>
      <c r="N8" s="58" t="s">
        <v>25</v>
      </c>
      <c r="O8" s="58" t="s">
        <v>25</v>
      </c>
      <c r="P8" s="58" t="s">
        <v>25</v>
      </c>
      <c r="Q8" s="58"/>
      <c r="R8" s="58" t="s">
        <v>25</v>
      </c>
      <c r="S8" s="58"/>
      <c r="T8" s="54"/>
      <c r="U8"/>
      <c r="V8"/>
      <c r="W8"/>
    </row>
    <row r="9" spans="1:23" ht="15" thickBot="1" x14ac:dyDescent="0.4">
      <c r="A9" s="3"/>
      <c r="B9" s="3"/>
      <c r="C9" s="3"/>
      <c r="D9" s="13" t="s">
        <v>245</v>
      </c>
      <c r="E9" s="3" t="s">
        <v>266</v>
      </c>
      <c r="F9" s="327" t="s">
        <v>109</v>
      </c>
      <c r="G9" s="13" t="s">
        <v>245</v>
      </c>
      <c r="H9" s="14" t="s">
        <v>839</v>
      </c>
      <c r="I9" s="13" t="s">
        <v>245</v>
      </c>
      <c r="J9" s="3" t="s">
        <v>266</v>
      </c>
      <c r="K9" s="333" t="s">
        <v>3</v>
      </c>
      <c r="L9" s="333" t="s">
        <v>840</v>
      </c>
      <c r="M9" s="58"/>
      <c r="N9" s="58" t="s">
        <v>25</v>
      </c>
      <c r="O9" s="58" t="s">
        <v>25</v>
      </c>
      <c r="P9" s="58" t="s">
        <v>25</v>
      </c>
      <c r="Q9" s="58"/>
      <c r="R9" s="58" t="s">
        <v>25</v>
      </c>
      <c r="S9" s="58"/>
      <c r="T9" s="54"/>
      <c r="U9"/>
      <c r="V9"/>
      <c r="W9"/>
    </row>
    <row r="10" spans="1:23" x14ac:dyDescent="0.35">
      <c r="A10" s="3"/>
      <c r="B10" s="3"/>
      <c r="C10" s="3"/>
      <c r="D10" s="25" t="s">
        <v>246</v>
      </c>
      <c r="E10" s="3" t="s">
        <v>267</v>
      </c>
      <c r="F10" s="70" t="s">
        <v>110</v>
      </c>
      <c r="G10" s="25" t="s">
        <v>246</v>
      </c>
      <c r="H10" s="26" t="s">
        <v>121</v>
      </c>
      <c r="I10" s="25" t="s">
        <v>246</v>
      </c>
      <c r="J10" s="3" t="s">
        <v>267</v>
      </c>
      <c r="K10" s="334" t="s">
        <v>841</v>
      </c>
      <c r="L10" s="334" t="s">
        <v>833</v>
      </c>
      <c r="M10" s="57" t="s">
        <v>25</v>
      </c>
      <c r="N10" s="57" t="s">
        <v>25</v>
      </c>
      <c r="O10" s="57" t="s">
        <v>25</v>
      </c>
      <c r="P10" s="57" t="s">
        <v>25</v>
      </c>
      <c r="Q10" s="57" t="s">
        <v>25</v>
      </c>
      <c r="R10" s="57" t="s">
        <v>25</v>
      </c>
      <c r="S10" s="57" t="s">
        <v>25</v>
      </c>
      <c r="T10" s="57" t="s">
        <v>25</v>
      </c>
      <c r="U10"/>
      <c r="V10"/>
      <c r="W10"/>
    </row>
    <row r="11" spans="1:23" x14ac:dyDescent="0.35">
      <c r="A11" s="3"/>
      <c r="B11" s="3"/>
      <c r="C11" s="3"/>
      <c r="D11" s="23" t="s">
        <v>247</v>
      </c>
      <c r="E11" s="3" t="s">
        <v>267</v>
      </c>
      <c r="F11" s="71" t="s">
        <v>110</v>
      </c>
      <c r="G11" s="23" t="s">
        <v>247</v>
      </c>
      <c r="H11" s="24" t="s">
        <v>120</v>
      </c>
      <c r="I11" s="23" t="s">
        <v>247</v>
      </c>
      <c r="J11" s="3" t="s">
        <v>267</v>
      </c>
      <c r="K11" s="335" t="s">
        <v>841</v>
      </c>
      <c r="L11" s="335" t="s">
        <v>833</v>
      </c>
      <c r="M11" s="57" t="s">
        <v>25</v>
      </c>
      <c r="N11" s="57" t="s">
        <v>25</v>
      </c>
      <c r="O11" s="57" t="s">
        <v>25</v>
      </c>
      <c r="P11" s="57" t="s">
        <v>25</v>
      </c>
      <c r="Q11" s="57" t="s">
        <v>25</v>
      </c>
      <c r="R11" s="57" t="s">
        <v>25</v>
      </c>
      <c r="S11" s="57" t="s">
        <v>25</v>
      </c>
      <c r="T11" s="57" t="s">
        <v>25</v>
      </c>
      <c r="U11"/>
      <c r="V11"/>
      <c r="W11"/>
    </row>
    <row r="12" spans="1:23" x14ac:dyDescent="0.35">
      <c r="A12" s="3"/>
      <c r="B12" s="3"/>
      <c r="C12" s="3"/>
      <c r="D12" s="23" t="s">
        <v>248</v>
      </c>
      <c r="E12" s="3" t="s">
        <v>267</v>
      </c>
      <c r="F12" s="71" t="s">
        <v>110</v>
      </c>
      <c r="G12" s="23" t="s">
        <v>248</v>
      </c>
      <c r="H12" s="24" t="s">
        <v>842</v>
      </c>
      <c r="I12" s="23" t="s">
        <v>248</v>
      </c>
      <c r="J12" s="3" t="s">
        <v>267</v>
      </c>
      <c r="K12" s="335" t="s">
        <v>841</v>
      </c>
      <c r="L12" s="335" t="s">
        <v>833</v>
      </c>
      <c r="M12" s="57" t="s">
        <v>25</v>
      </c>
      <c r="N12" s="57" t="s">
        <v>25</v>
      </c>
      <c r="O12" s="57" t="s">
        <v>25</v>
      </c>
      <c r="P12" s="57" t="s">
        <v>25</v>
      </c>
      <c r="Q12" s="57" t="s">
        <v>25</v>
      </c>
      <c r="R12" s="57" t="s">
        <v>25</v>
      </c>
      <c r="S12" s="57" t="s">
        <v>25</v>
      </c>
      <c r="T12" s="57" t="s">
        <v>25</v>
      </c>
      <c r="U12"/>
      <c r="V12"/>
      <c r="W12"/>
    </row>
    <row r="13" spans="1:23" x14ac:dyDescent="0.35">
      <c r="A13" s="3"/>
      <c r="B13" s="3"/>
      <c r="C13" s="3"/>
      <c r="D13" s="23" t="s">
        <v>249</v>
      </c>
      <c r="E13" s="3" t="s">
        <v>267</v>
      </c>
      <c r="F13" s="71" t="s">
        <v>110</v>
      </c>
      <c r="G13" s="23" t="s">
        <v>249</v>
      </c>
      <c r="H13" s="24" t="s">
        <v>122</v>
      </c>
      <c r="I13" s="23" t="s">
        <v>249</v>
      </c>
      <c r="J13" s="3" t="s">
        <v>267</v>
      </c>
      <c r="K13" s="335" t="s">
        <v>841</v>
      </c>
      <c r="L13" s="335" t="s">
        <v>833</v>
      </c>
      <c r="M13" s="57" t="s">
        <v>25</v>
      </c>
      <c r="N13" s="57" t="s">
        <v>25</v>
      </c>
      <c r="O13" s="57" t="s">
        <v>25</v>
      </c>
      <c r="P13" s="57" t="s">
        <v>25</v>
      </c>
      <c r="Q13" s="57" t="s">
        <v>25</v>
      </c>
      <c r="R13" s="57" t="s">
        <v>25</v>
      </c>
      <c r="S13" s="57" t="s">
        <v>25</v>
      </c>
      <c r="T13" s="57" t="s">
        <v>25</v>
      </c>
      <c r="U13"/>
      <c r="V13"/>
      <c r="W13"/>
    </row>
    <row r="14" spans="1:23" ht="15" thickBot="1" x14ac:dyDescent="0.4">
      <c r="A14" s="3"/>
      <c r="B14" s="3"/>
      <c r="C14" s="3"/>
      <c r="D14" s="27" t="s">
        <v>250</v>
      </c>
      <c r="E14" s="3" t="s">
        <v>267</v>
      </c>
      <c r="F14" s="327" t="s">
        <v>110</v>
      </c>
      <c r="G14" s="27" t="s">
        <v>250</v>
      </c>
      <c r="H14" s="28" t="s">
        <v>124</v>
      </c>
      <c r="I14" s="27" t="s">
        <v>250</v>
      </c>
      <c r="J14" s="3" t="s">
        <v>267</v>
      </c>
      <c r="K14" s="336" t="s">
        <v>841</v>
      </c>
      <c r="L14" s="336" t="s">
        <v>833</v>
      </c>
      <c r="M14" s="57" t="s">
        <v>25</v>
      </c>
      <c r="N14" s="57" t="s">
        <v>25</v>
      </c>
      <c r="O14" s="57" t="s">
        <v>25</v>
      </c>
      <c r="P14" s="57" t="s">
        <v>25</v>
      </c>
      <c r="Q14" s="57" t="s">
        <v>25</v>
      </c>
      <c r="R14" s="57" t="s">
        <v>25</v>
      </c>
      <c r="S14" s="57" t="s">
        <v>25</v>
      </c>
      <c r="T14" s="57" t="s">
        <v>25</v>
      </c>
      <c r="U14"/>
      <c r="V14"/>
      <c r="W14"/>
    </row>
    <row r="15" spans="1:23" x14ac:dyDescent="0.35">
      <c r="A15" s="3"/>
      <c r="B15" s="3"/>
      <c r="C15" s="3"/>
      <c r="D15" s="8" t="s">
        <v>251</v>
      </c>
      <c r="E15" s="3" t="s">
        <v>268</v>
      </c>
      <c r="F15" s="70" t="s">
        <v>111</v>
      </c>
      <c r="G15" s="8" t="s">
        <v>251</v>
      </c>
      <c r="H15" s="30" t="s">
        <v>124</v>
      </c>
      <c r="I15" s="8" t="s">
        <v>251</v>
      </c>
      <c r="J15" s="3" t="s">
        <v>268</v>
      </c>
      <c r="K15" s="337" t="s">
        <v>4</v>
      </c>
      <c r="L15" s="338" t="s">
        <v>837</v>
      </c>
      <c r="M15" s="59"/>
      <c r="N15" s="59"/>
      <c r="O15" s="59" t="s">
        <v>25</v>
      </c>
      <c r="P15" s="59"/>
      <c r="Q15" s="59" t="s">
        <v>25</v>
      </c>
      <c r="R15" s="59" t="s">
        <v>25</v>
      </c>
      <c r="S15" s="59" t="s">
        <v>25</v>
      </c>
      <c r="T15" s="59" t="s">
        <v>25</v>
      </c>
      <c r="U15"/>
      <c r="V15"/>
      <c r="W15"/>
    </row>
    <row r="16" spans="1:23" x14ac:dyDescent="0.35">
      <c r="A16" s="3"/>
      <c r="B16" s="3"/>
      <c r="C16" s="3"/>
      <c r="D16" s="9" t="s">
        <v>252</v>
      </c>
      <c r="E16" s="3" t="s">
        <v>268</v>
      </c>
      <c r="F16" s="71" t="s">
        <v>111</v>
      </c>
      <c r="G16" s="9" t="s">
        <v>252</v>
      </c>
      <c r="H16" s="29" t="s">
        <v>125</v>
      </c>
      <c r="I16" s="9" t="s">
        <v>252</v>
      </c>
      <c r="J16" s="3" t="s">
        <v>268</v>
      </c>
      <c r="K16" s="339" t="s">
        <v>4</v>
      </c>
      <c r="L16" s="340" t="s">
        <v>837</v>
      </c>
      <c r="M16" s="59"/>
      <c r="N16" s="59"/>
      <c r="O16" s="59" t="s">
        <v>25</v>
      </c>
      <c r="P16" s="59"/>
      <c r="Q16" s="59" t="s">
        <v>25</v>
      </c>
      <c r="R16" s="59" t="s">
        <v>25</v>
      </c>
      <c r="S16" s="59" t="s">
        <v>25</v>
      </c>
      <c r="T16" s="59" t="s">
        <v>25</v>
      </c>
      <c r="U16"/>
      <c r="V16"/>
      <c r="W16"/>
    </row>
    <row r="17" spans="1:23" x14ac:dyDescent="0.35">
      <c r="A17" s="3"/>
      <c r="B17" s="3"/>
      <c r="C17" s="3"/>
      <c r="D17" s="9" t="s">
        <v>253</v>
      </c>
      <c r="E17" s="3" t="s">
        <v>268</v>
      </c>
      <c r="F17" s="71" t="s">
        <v>111</v>
      </c>
      <c r="G17" s="9" t="s">
        <v>253</v>
      </c>
      <c r="H17" s="29" t="s">
        <v>126</v>
      </c>
      <c r="I17" s="9" t="s">
        <v>253</v>
      </c>
      <c r="J17" s="3" t="s">
        <v>268</v>
      </c>
      <c r="K17" s="339" t="s">
        <v>4</v>
      </c>
      <c r="L17" s="340" t="s">
        <v>837</v>
      </c>
      <c r="M17" s="59"/>
      <c r="N17" s="59"/>
      <c r="O17" s="59" t="s">
        <v>25</v>
      </c>
      <c r="P17" s="59"/>
      <c r="Q17" s="59" t="s">
        <v>25</v>
      </c>
      <c r="R17" s="59" t="s">
        <v>25</v>
      </c>
      <c r="S17" s="59" t="s">
        <v>25</v>
      </c>
      <c r="T17" s="59" t="s">
        <v>25</v>
      </c>
      <c r="U17"/>
      <c r="V17"/>
      <c r="W17"/>
    </row>
    <row r="18" spans="1:23" ht="15" thickBot="1" x14ac:dyDescent="0.4">
      <c r="A18" s="3"/>
      <c r="B18" s="3"/>
      <c r="C18" s="3"/>
      <c r="D18" s="10" t="s">
        <v>254</v>
      </c>
      <c r="E18" s="3" t="s">
        <v>268</v>
      </c>
      <c r="F18" s="327" t="s">
        <v>111</v>
      </c>
      <c r="G18" s="10" t="s">
        <v>254</v>
      </c>
      <c r="H18" s="31" t="s">
        <v>123</v>
      </c>
      <c r="I18" s="10" t="s">
        <v>254</v>
      </c>
      <c r="J18" s="3" t="s">
        <v>268</v>
      </c>
      <c r="K18" s="341" t="s">
        <v>4</v>
      </c>
      <c r="L18" s="340" t="s">
        <v>837</v>
      </c>
      <c r="M18" s="59"/>
      <c r="N18" s="59"/>
      <c r="O18" s="59" t="s">
        <v>25</v>
      </c>
      <c r="P18" s="59"/>
      <c r="Q18" s="59" t="s">
        <v>25</v>
      </c>
      <c r="R18" s="59" t="s">
        <v>25</v>
      </c>
      <c r="S18" s="59" t="s">
        <v>25</v>
      </c>
      <c r="T18" s="59" t="s">
        <v>25</v>
      </c>
      <c r="U18"/>
      <c r="V18"/>
      <c r="W18"/>
    </row>
    <row r="19" spans="1:23" x14ac:dyDescent="0.35">
      <c r="A19" s="3"/>
      <c r="B19" s="3"/>
      <c r="C19" s="3"/>
      <c r="D19" s="342" t="s">
        <v>255</v>
      </c>
      <c r="E19" s="343" t="s">
        <v>269</v>
      </c>
      <c r="F19" s="344" t="s">
        <v>112</v>
      </c>
      <c r="G19" s="342" t="s">
        <v>255</v>
      </c>
      <c r="H19" s="36" t="s">
        <v>128</v>
      </c>
      <c r="I19" s="35" t="s">
        <v>255</v>
      </c>
      <c r="J19" s="343" t="s">
        <v>269</v>
      </c>
      <c r="K19" s="345" t="s">
        <v>843</v>
      </c>
      <c r="L19" s="346" t="s">
        <v>833</v>
      </c>
      <c r="M19" s="347" t="s">
        <v>25</v>
      </c>
      <c r="N19" s="347" t="s">
        <v>25</v>
      </c>
      <c r="O19" s="347" t="s">
        <v>25</v>
      </c>
      <c r="P19" s="347" t="s">
        <v>25</v>
      </c>
      <c r="Q19" s="347" t="s">
        <v>25</v>
      </c>
      <c r="R19" s="347" t="s">
        <v>25</v>
      </c>
      <c r="S19" s="347" t="s">
        <v>25</v>
      </c>
      <c r="T19" s="347" t="s">
        <v>25</v>
      </c>
      <c r="U19"/>
      <c r="V19"/>
      <c r="W19"/>
    </row>
    <row r="20" spans="1:23" x14ac:dyDescent="0.35">
      <c r="A20" s="3"/>
      <c r="B20" s="3"/>
      <c r="C20" s="3"/>
      <c r="D20" s="348" t="s">
        <v>256</v>
      </c>
      <c r="E20" s="343" t="s">
        <v>269</v>
      </c>
      <c r="F20" s="7" t="s">
        <v>112</v>
      </c>
      <c r="G20" s="348" t="s">
        <v>256</v>
      </c>
      <c r="H20" s="33" t="s">
        <v>844</v>
      </c>
      <c r="I20" s="32" t="s">
        <v>256</v>
      </c>
      <c r="J20" s="343" t="s">
        <v>269</v>
      </c>
      <c r="K20" s="349" t="s">
        <v>843</v>
      </c>
      <c r="L20" s="350" t="s">
        <v>833</v>
      </c>
      <c r="M20" s="347" t="s">
        <v>25</v>
      </c>
      <c r="N20" s="347" t="s">
        <v>25</v>
      </c>
      <c r="O20" s="347" t="s">
        <v>25</v>
      </c>
      <c r="P20" s="347" t="s">
        <v>25</v>
      </c>
      <c r="Q20" s="347" t="s">
        <v>25</v>
      </c>
      <c r="R20" s="347" t="s">
        <v>25</v>
      </c>
      <c r="S20" s="347" t="s">
        <v>25</v>
      </c>
      <c r="T20" s="347" t="s">
        <v>25</v>
      </c>
      <c r="U20"/>
      <c r="V20"/>
      <c r="W20"/>
    </row>
    <row r="21" spans="1:23" ht="14.75" customHeight="1" x14ac:dyDescent="0.35">
      <c r="A21" s="3"/>
      <c r="B21" s="3"/>
      <c r="C21" s="3"/>
      <c r="D21" s="348" t="s">
        <v>257</v>
      </c>
      <c r="E21" s="343" t="s">
        <v>269</v>
      </c>
      <c r="F21" s="7" t="s">
        <v>112</v>
      </c>
      <c r="G21" s="348" t="s">
        <v>257</v>
      </c>
      <c r="H21" s="33" t="s">
        <v>129</v>
      </c>
      <c r="I21" s="32" t="s">
        <v>257</v>
      </c>
      <c r="J21" s="343" t="s">
        <v>269</v>
      </c>
      <c r="K21" s="349" t="s">
        <v>843</v>
      </c>
      <c r="L21" s="350" t="s">
        <v>833</v>
      </c>
      <c r="M21" s="347" t="s">
        <v>25</v>
      </c>
      <c r="N21" s="347" t="s">
        <v>25</v>
      </c>
      <c r="O21" s="347" t="s">
        <v>25</v>
      </c>
      <c r="P21" s="347" t="s">
        <v>25</v>
      </c>
      <c r="Q21" s="347" t="s">
        <v>25</v>
      </c>
      <c r="R21" s="347" t="s">
        <v>25</v>
      </c>
      <c r="S21" s="347" t="s">
        <v>25</v>
      </c>
      <c r="T21" s="347" t="s">
        <v>25</v>
      </c>
      <c r="U21"/>
      <c r="V21"/>
      <c r="W21"/>
    </row>
    <row r="22" spans="1:23" ht="15" thickBot="1" x14ac:dyDescent="0.4">
      <c r="A22" s="3"/>
      <c r="B22" s="3"/>
      <c r="C22" s="3"/>
      <c r="D22" s="351" t="s">
        <v>258</v>
      </c>
      <c r="E22" s="343" t="s">
        <v>269</v>
      </c>
      <c r="F22" s="7" t="s">
        <v>112</v>
      </c>
      <c r="G22" s="351" t="s">
        <v>258</v>
      </c>
      <c r="H22" s="118" t="s">
        <v>127</v>
      </c>
      <c r="I22" s="34" t="s">
        <v>258</v>
      </c>
      <c r="J22" s="343" t="s">
        <v>269</v>
      </c>
      <c r="K22" s="352" t="s">
        <v>843</v>
      </c>
      <c r="L22" s="353" t="s">
        <v>833</v>
      </c>
      <c r="M22" s="347" t="s">
        <v>25</v>
      </c>
      <c r="N22" s="347" t="s">
        <v>25</v>
      </c>
      <c r="O22" s="347" t="s">
        <v>25</v>
      </c>
      <c r="P22" s="347" t="s">
        <v>25</v>
      </c>
      <c r="Q22" s="347" t="s">
        <v>25</v>
      </c>
      <c r="R22" s="347" t="s">
        <v>25</v>
      </c>
      <c r="S22" s="347" t="s">
        <v>25</v>
      </c>
      <c r="T22" s="347" t="s">
        <v>25</v>
      </c>
      <c r="U22"/>
      <c r="V22"/>
      <c r="W22"/>
    </row>
    <row r="23" spans="1:23" x14ac:dyDescent="0.35">
      <c r="A23" s="3"/>
      <c r="B23"/>
      <c r="C23"/>
      <c r="D23" s="144"/>
      <c r="E23" s="3"/>
      <c r="F23"/>
      <c r="G23" s="144"/>
      <c r="H23"/>
      <c r="I23" s="144"/>
      <c r="J23" s="3"/>
      <c r="K23" s="2"/>
      <c r="L23" s="2"/>
      <c r="M23" s="2"/>
      <c r="N23" s="2"/>
      <c r="O23" s="2"/>
      <c r="P23" s="2"/>
      <c r="Q23" s="2"/>
      <c r="R23" s="2"/>
      <c r="S23" s="2"/>
      <c r="T23"/>
      <c r="U23"/>
      <c r="V23"/>
      <c r="W23"/>
    </row>
    <row r="24" spans="1:23" ht="15" thickBot="1" x14ac:dyDescent="0.4">
      <c r="A24" s="3"/>
      <c r="B24" s="3"/>
      <c r="C24" s="3"/>
      <c r="D24" s="144" t="s">
        <v>41</v>
      </c>
      <c r="E24" s="144" t="s">
        <v>41</v>
      </c>
      <c r="F24" s="144" t="s">
        <v>41</v>
      </c>
      <c r="G24" s="144" t="s">
        <v>41</v>
      </c>
      <c r="H24" s="2" t="s">
        <v>41</v>
      </c>
      <c r="I24" s="144" t="s">
        <v>41</v>
      </c>
      <c r="J24" s="144" t="s">
        <v>41</v>
      </c>
      <c r="K24" s="144" t="s">
        <v>41</v>
      </c>
      <c r="L24" s="144" t="s">
        <v>41</v>
      </c>
      <c r="M24" s="2"/>
      <c r="N24" s="2"/>
      <c r="O24" s="2"/>
      <c r="P24" s="2"/>
      <c r="Q24" s="2"/>
      <c r="R24" s="2"/>
      <c r="S24" s="2"/>
      <c r="T24"/>
      <c r="U24"/>
      <c r="V24"/>
      <c r="W24"/>
    </row>
    <row r="25" spans="1:23" x14ac:dyDescent="0.35">
      <c r="A25" s="3"/>
      <c r="B25" s="144"/>
      <c r="C25" s="144"/>
      <c r="D25" s="17" t="s">
        <v>344</v>
      </c>
      <c r="E25" s="3" t="s">
        <v>265</v>
      </c>
      <c r="F25" s="70" t="s">
        <v>342</v>
      </c>
      <c r="G25" s="17" t="s">
        <v>344</v>
      </c>
      <c r="H25" s="18" t="s">
        <v>371</v>
      </c>
      <c r="I25" s="17" t="s">
        <v>344</v>
      </c>
      <c r="J25" s="3" t="s">
        <v>265</v>
      </c>
      <c r="K25" s="325" t="s">
        <v>845</v>
      </c>
      <c r="L25" s="325" t="s">
        <v>846</v>
      </c>
      <c r="M25" s="56" t="s">
        <v>25</v>
      </c>
      <c r="N25" s="56"/>
      <c r="O25" s="56"/>
      <c r="P25" s="56" t="s">
        <v>25</v>
      </c>
      <c r="Q25" s="56" t="s">
        <v>25</v>
      </c>
      <c r="R25" s="56" t="s">
        <v>25</v>
      </c>
      <c r="S25" s="56" t="s">
        <v>25</v>
      </c>
      <c r="T25" s="53"/>
      <c r="U25"/>
      <c r="V25" t="s">
        <v>561</v>
      </c>
      <c r="W25"/>
    </row>
    <row r="26" spans="1:23" ht="15" thickBot="1" x14ac:dyDescent="0.4">
      <c r="A26" s="4" t="s">
        <v>847</v>
      </c>
      <c r="B26" s="3" t="s">
        <v>341</v>
      </c>
      <c r="C26" s="145" t="s">
        <v>848</v>
      </c>
      <c r="D26" s="19" t="s">
        <v>345</v>
      </c>
      <c r="E26" s="3" t="s">
        <v>265</v>
      </c>
      <c r="F26" s="71" t="s">
        <v>342</v>
      </c>
      <c r="G26" s="19" t="s">
        <v>345</v>
      </c>
      <c r="H26" s="20" t="s">
        <v>372</v>
      </c>
      <c r="I26" s="19" t="s">
        <v>345</v>
      </c>
      <c r="J26" s="3" t="s">
        <v>265</v>
      </c>
      <c r="K26" s="326" t="s">
        <v>845</v>
      </c>
      <c r="L26" s="326" t="s">
        <v>846</v>
      </c>
      <c r="M26" s="56" t="s">
        <v>25</v>
      </c>
      <c r="N26" s="56"/>
      <c r="O26" s="56"/>
      <c r="P26" s="56" t="s">
        <v>25</v>
      </c>
      <c r="Q26" s="56" t="s">
        <v>25</v>
      </c>
      <c r="R26" s="56" t="s">
        <v>25</v>
      </c>
      <c r="S26" s="56" t="s">
        <v>25</v>
      </c>
      <c r="T26" s="53"/>
      <c r="U26"/>
      <c r="V26" t="s">
        <v>41</v>
      </c>
      <c r="W26" t="s">
        <v>41</v>
      </c>
    </row>
    <row r="27" spans="1:23" ht="15" customHeight="1" thickBot="1" x14ac:dyDescent="0.4">
      <c r="A27" s="4" t="s">
        <v>849</v>
      </c>
      <c r="B27" s="5"/>
      <c r="C27" s="354"/>
      <c r="D27" s="21" t="s">
        <v>346</v>
      </c>
      <c r="E27" s="3" t="s">
        <v>265</v>
      </c>
      <c r="F27" s="327" t="s">
        <v>342</v>
      </c>
      <c r="G27" s="21" t="s">
        <v>346</v>
      </c>
      <c r="H27" s="20" t="s">
        <v>373</v>
      </c>
      <c r="I27" s="21" t="s">
        <v>346</v>
      </c>
      <c r="J27" s="3" t="s">
        <v>265</v>
      </c>
      <c r="K27" s="328" t="s">
        <v>845</v>
      </c>
      <c r="L27" s="328" t="s">
        <v>846</v>
      </c>
      <c r="M27" s="56" t="s">
        <v>25</v>
      </c>
      <c r="N27" s="56"/>
      <c r="O27" s="56"/>
      <c r="P27" s="56" t="s">
        <v>25</v>
      </c>
      <c r="Q27" s="56" t="s">
        <v>25</v>
      </c>
      <c r="R27" s="56" t="s">
        <v>25</v>
      </c>
      <c r="S27" s="56" t="s">
        <v>25</v>
      </c>
      <c r="T27" s="53"/>
      <c r="U27"/>
      <c r="V27" s="355" t="s">
        <v>5</v>
      </c>
      <c r="W27" s="356" t="s">
        <v>850</v>
      </c>
    </row>
    <row r="28" spans="1:23" ht="15" customHeight="1" thickBot="1" x14ac:dyDescent="0.4">
      <c r="A28"/>
      <c r="B28" s="3"/>
      <c r="C28" s="3"/>
      <c r="D28" s="72" t="s">
        <v>347</v>
      </c>
      <c r="E28" s="3" t="s">
        <v>266</v>
      </c>
      <c r="F28" s="70" t="s">
        <v>343</v>
      </c>
      <c r="G28" s="72" t="s">
        <v>347</v>
      </c>
      <c r="H28" s="12" t="s">
        <v>374</v>
      </c>
      <c r="I28" s="72" t="s">
        <v>347</v>
      </c>
      <c r="J28" s="3" t="s">
        <v>266</v>
      </c>
      <c r="K28" s="331" t="s">
        <v>364</v>
      </c>
      <c r="L28" s="331" t="s">
        <v>851</v>
      </c>
      <c r="M28" s="58" t="s">
        <v>25</v>
      </c>
      <c r="N28" s="58" t="s">
        <v>25</v>
      </c>
      <c r="O28" s="58" t="s">
        <v>25</v>
      </c>
      <c r="P28" s="58"/>
      <c r="Q28" s="58" t="s">
        <v>25</v>
      </c>
      <c r="R28" s="58"/>
      <c r="S28" s="58" t="s">
        <v>25</v>
      </c>
      <c r="T28" s="54"/>
      <c r="U28"/>
      <c r="V28" s="124" t="s">
        <v>364</v>
      </c>
      <c r="W28" s="125" t="s">
        <v>851</v>
      </c>
    </row>
    <row r="29" spans="1:23" ht="15" customHeight="1" x14ac:dyDescent="0.35">
      <c r="A29" s="3"/>
      <c r="B29" s="3"/>
      <c r="C29" s="3"/>
      <c r="D29" s="72" t="s">
        <v>348</v>
      </c>
      <c r="E29" s="3" t="s">
        <v>266</v>
      </c>
      <c r="F29" s="71" t="s">
        <v>343</v>
      </c>
      <c r="G29" s="72" t="s">
        <v>348</v>
      </c>
      <c r="H29" s="14" t="s">
        <v>375</v>
      </c>
      <c r="I29" s="72" t="s">
        <v>348</v>
      </c>
      <c r="J29" s="3" t="s">
        <v>266</v>
      </c>
      <c r="K29" s="332" t="s">
        <v>364</v>
      </c>
      <c r="L29" s="332" t="s">
        <v>851</v>
      </c>
      <c r="M29" s="58" t="s">
        <v>25</v>
      </c>
      <c r="N29" s="58" t="s">
        <v>25</v>
      </c>
      <c r="O29" s="58" t="s">
        <v>25</v>
      </c>
      <c r="P29" s="58"/>
      <c r="Q29" s="58" t="s">
        <v>25</v>
      </c>
      <c r="R29" s="58"/>
      <c r="S29" s="58" t="s">
        <v>25</v>
      </c>
      <c r="T29" s="54"/>
      <c r="U29"/>
      <c r="V29" s="325" t="s">
        <v>938</v>
      </c>
      <c r="W29" s="325" t="s">
        <v>939</v>
      </c>
    </row>
    <row r="30" spans="1:23" ht="15" customHeight="1" x14ac:dyDescent="0.35">
      <c r="A30" s="3"/>
      <c r="B30" s="144"/>
      <c r="C30" s="144"/>
      <c r="D30" s="72" t="s">
        <v>349</v>
      </c>
      <c r="E30" s="3" t="s">
        <v>266</v>
      </c>
      <c r="F30" s="71" t="s">
        <v>343</v>
      </c>
      <c r="G30" s="72" t="s">
        <v>349</v>
      </c>
      <c r="H30" s="14" t="s">
        <v>852</v>
      </c>
      <c r="I30" s="72" t="s">
        <v>349</v>
      </c>
      <c r="J30" s="3" t="s">
        <v>266</v>
      </c>
      <c r="K30" s="332" t="s">
        <v>364</v>
      </c>
      <c r="L30" s="332" t="s">
        <v>853</v>
      </c>
      <c r="M30" s="58" t="s">
        <v>25</v>
      </c>
      <c r="N30" s="58" t="s">
        <v>25</v>
      </c>
      <c r="O30" s="58" t="s">
        <v>25</v>
      </c>
      <c r="P30" s="58"/>
      <c r="Q30" s="58" t="s">
        <v>25</v>
      </c>
      <c r="R30" s="58"/>
      <c r="S30" s="58" t="s">
        <v>25</v>
      </c>
      <c r="T30" s="54"/>
      <c r="U30"/>
      <c r="V30"/>
      <c r="W30"/>
    </row>
    <row r="31" spans="1:23" x14ac:dyDescent="0.35">
      <c r="A31" s="3"/>
      <c r="B31" s="3"/>
      <c r="C31" s="3"/>
      <c r="D31" s="72" t="s">
        <v>350</v>
      </c>
      <c r="E31" s="3" t="s">
        <v>266</v>
      </c>
      <c r="F31" s="71" t="s">
        <v>343</v>
      </c>
      <c r="G31" s="72" t="s">
        <v>350</v>
      </c>
      <c r="H31" s="14" t="s">
        <v>376</v>
      </c>
      <c r="I31" s="72" t="s">
        <v>350</v>
      </c>
      <c r="J31" s="3" t="s">
        <v>266</v>
      </c>
      <c r="K31" s="332" t="s">
        <v>364</v>
      </c>
      <c r="L31" s="332" t="s">
        <v>853</v>
      </c>
      <c r="M31" s="58" t="s">
        <v>25</v>
      </c>
      <c r="N31" s="58" t="s">
        <v>25</v>
      </c>
      <c r="O31" s="58" t="s">
        <v>25</v>
      </c>
      <c r="P31" s="58"/>
      <c r="Q31" s="58" t="s">
        <v>25</v>
      </c>
      <c r="R31" s="58"/>
      <c r="S31" s="58" t="s">
        <v>25</v>
      </c>
      <c r="T31" s="54"/>
      <c r="U31"/>
    </row>
    <row r="32" spans="1:23" ht="15" thickBot="1" x14ac:dyDescent="0.4">
      <c r="A32" s="3"/>
      <c r="B32" s="3"/>
      <c r="C32" s="3"/>
      <c r="D32" s="72" t="s">
        <v>854</v>
      </c>
      <c r="E32" s="3" t="s">
        <v>266</v>
      </c>
      <c r="F32" s="327" t="s">
        <v>343</v>
      </c>
      <c r="G32" s="72" t="s">
        <v>854</v>
      </c>
      <c r="H32" s="16" t="s">
        <v>377</v>
      </c>
      <c r="I32" s="72" t="s">
        <v>854</v>
      </c>
      <c r="J32" s="3" t="s">
        <v>266</v>
      </c>
      <c r="K32" s="333" t="s">
        <v>364</v>
      </c>
      <c r="L32" s="333" t="s">
        <v>853</v>
      </c>
      <c r="M32" s="58" t="s">
        <v>25</v>
      </c>
      <c r="N32" s="58" t="s">
        <v>25</v>
      </c>
      <c r="O32" s="58" t="s">
        <v>25</v>
      </c>
      <c r="P32" s="58"/>
      <c r="Q32" s="58" t="s">
        <v>25</v>
      </c>
      <c r="R32" s="58"/>
      <c r="S32" s="58" t="s">
        <v>25</v>
      </c>
      <c r="T32" s="54"/>
      <c r="U32"/>
    </row>
    <row r="33" spans="1:23" x14ac:dyDescent="0.35">
      <c r="A33" s="3"/>
      <c r="B33" s="3"/>
      <c r="C33" s="3"/>
      <c r="D33" s="25" t="s">
        <v>351</v>
      </c>
      <c r="E33" s="3" t="s">
        <v>267</v>
      </c>
      <c r="F33" s="70" t="s">
        <v>855</v>
      </c>
      <c r="G33" s="25" t="s">
        <v>351</v>
      </c>
      <c r="H33" s="26" t="s">
        <v>378</v>
      </c>
      <c r="I33" s="25" t="s">
        <v>351</v>
      </c>
      <c r="J33" s="3" t="s">
        <v>267</v>
      </c>
      <c r="K33" s="334" t="s">
        <v>364</v>
      </c>
      <c r="L33" s="334" t="s">
        <v>853</v>
      </c>
      <c r="M33" s="57" t="s">
        <v>25</v>
      </c>
      <c r="N33" s="57" t="s">
        <v>25</v>
      </c>
      <c r="O33" s="57" t="s">
        <v>25</v>
      </c>
      <c r="P33" s="57"/>
      <c r="Q33" s="57" t="s">
        <v>25</v>
      </c>
      <c r="R33" s="57"/>
      <c r="S33" s="57" t="s">
        <v>25</v>
      </c>
      <c r="T33" s="52"/>
      <c r="U33"/>
    </row>
    <row r="34" spans="1:23" x14ac:dyDescent="0.35">
      <c r="A34" s="3"/>
      <c r="B34" s="144"/>
      <c r="C34" s="144"/>
      <c r="D34" s="23" t="s">
        <v>352</v>
      </c>
      <c r="E34" s="3" t="s">
        <v>267</v>
      </c>
      <c r="F34" s="71" t="s">
        <v>855</v>
      </c>
      <c r="G34" s="23" t="s">
        <v>352</v>
      </c>
      <c r="H34" s="24" t="s">
        <v>856</v>
      </c>
      <c r="I34" s="23" t="s">
        <v>352</v>
      </c>
      <c r="J34" s="3" t="s">
        <v>267</v>
      </c>
      <c r="K34" s="335" t="s">
        <v>364</v>
      </c>
      <c r="L34" s="335" t="s">
        <v>853</v>
      </c>
      <c r="M34" s="57" t="s">
        <v>25</v>
      </c>
      <c r="N34" s="57" t="s">
        <v>25</v>
      </c>
      <c r="O34" s="57" t="s">
        <v>25</v>
      </c>
      <c r="P34" s="57"/>
      <c r="Q34" s="57" t="s">
        <v>25</v>
      </c>
      <c r="R34" s="57"/>
      <c r="S34" s="57" t="s">
        <v>25</v>
      </c>
      <c r="T34" s="52"/>
      <c r="U34"/>
      <c r="V34"/>
      <c r="W34"/>
    </row>
    <row r="35" spans="1:23" x14ac:dyDescent="0.35">
      <c r="A35" s="3"/>
      <c r="B35" s="3"/>
      <c r="C35" s="3"/>
      <c r="D35" s="23" t="s">
        <v>353</v>
      </c>
      <c r="E35" s="3" t="s">
        <v>267</v>
      </c>
      <c r="F35" s="71" t="s">
        <v>855</v>
      </c>
      <c r="G35" s="23" t="s">
        <v>353</v>
      </c>
      <c r="H35" s="24" t="s">
        <v>379</v>
      </c>
      <c r="I35" s="23" t="s">
        <v>353</v>
      </c>
      <c r="J35" s="3" t="s">
        <v>267</v>
      </c>
      <c r="K35" s="335" t="s">
        <v>364</v>
      </c>
      <c r="L35" s="335" t="s">
        <v>853</v>
      </c>
      <c r="M35" s="57" t="s">
        <v>25</v>
      </c>
      <c r="N35" s="57" t="s">
        <v>25</v>
      </c>
      <c r="O35" s="57" t="s">
        <v>25</v>
      </c>
      <c r="P35" s="57"/>
      <c r="Q35" s="57" t="s">
        <v>25</v>
      </c>
      <c r="R35" s="57"/>
      <c r="S35" s="57" t="s">
        <v>25</v>
      </c>
      <c r="T35" s="52"/>
      <c r="U35"/>
    </row>
    <row r="36" spans="1:23" ht="15" thickBot="1" x14ac:dyDescent="0.4">
      <c r="A36" s="3"/>
      <c r="B36" s="3"/>
      <c r="C36" s="3"/>
      <c r="D36" s="27" t="s">
        <v>354</v>
      </c>
      <c r="E36" s="3" t="s">
        <v>267</v>
      </c>
      <c r="F36" s="327" t="s">
        <v>855</v>
      </c>
      <c r="G36" s="27" t="s">
        <v>354</v>
      </c>
      <c r="H36" s="24" t="s">
        <v>857</v>
      </c>
      <c r="I36" s="27" t="s">
        <v>354</v>
      </c>
      <c r="J36" s="3" t="s">
        <v>267</v>
      </c>
      <c r="K36" s="336" t="s">
        <v>364</v>
      </c>
      <c r="L36" s="336" t="s">
        <v>853</v>
      </c>
      <c r="M36" s="57" t="s">
        <v>25</v>
      </c>
      <c r="N36" s="57" t="s">
        <v>25</v>
      </c>
      <c r="O36" s="57" t="s">
        <v>25</v>
      </c>
      <c r="P36" s="57"/>
      <c r="Q36" s="57" t="s">
        <v>25</v>
      </c>
      <c r="R36" s="57"/>
      <c r="S36" s="57" t="s">
        <v>25</v>
      </c>
      <c r="T36" s="52"/>
      <c r="U36"/>
      <c r="V36"/>
      <c r="W36"/>
    </row>
    <row r="37" spans="1:23" x14ac:dyDescent="0.35">
      <c r="A37" s="3"/>
      <c r="B37" s="3"/>
      <c r="C37" s="3"/>
      <c r="D37" s="73" t="s">
        <v>355</v>
      </c>
      <c r="E37" s="3" t="s">
        <v>268</v>
      </c>
      <c r="F37" s="70" t="s">
        <v>361</v>
      </c>
      <c r="G37" s="73" t="s">
        <v>355</v>
      </c>
      <c r="H37" s="30" t="s">
        <v>380</v>
      </c>
      <c r="I37" s="73" t="s">
        <v>355</v>
      </c>
      <c r="J37" s="3" t="s">
        <v>268</v>
      </c>
      <c r="K37" s="337" t="s">
        <v>364</v>
      </c>
      <c r="L37" s="337" t="s">
        <v>853</v>
      </c>
      <c r="M37" s="59" t="s">
        <v>25</v>
      </c>
      <c r="N37" s="59" t="s">
        <v>25</v>
      </c>
      <c r="O37" s="59" t="s">
        <v>25</v>
      </c>
      <c r="P37" s="59"/>
      <c r="Q37" s="59" t="s">
        <v>25</v>
      </c>
      <c r="R37" s="59"/>
      <c r="S37" s="59" t="s">
        <v>25</v>
      </c>
      <c r="T37" s="92"/>
      <c r="U37"/>
      <c r="V37"/>
      <c r="W37"/>
    </row>
    <row r="38" spans="1:23" x14ac:dyDescent="0.35">
      <c r="A38" s="3"/>
      <c r="B38" s="144"/>
      <c r="C38" s="144"/>
      <c r="D38" s="9" t="s">
        <v>356</v>
      </c>
      <c r="E38" s="3" t="s">
        <v>268</v>
      </c>
      <c r="F38" s="71" t="s">
        <v>361</v>
      </c>
      <c r="G38" s="9" t="s">
        <v>356</v>
      </c>
      <c r="H38" s="29" t="s">
        <v>381</v>
      </c>
      <c r="I38" s="9" t="s">
        <v>356</v>
      </c>
      <c r="J38" s="3" t="s">
        <v>268</v>
      </c>
      <c r="K38" s="339" t="s">
        <v>364</v>
      </c>
      <c r="L38" s="339" t="s">
        <v>853</v>
      </c>
      <c r="M38" s="59" t="s">
        <v>25</v>
      </c>
      <c r="N38" s="59" t="s">
        <v>25</v>
      </c>
      <c r="O38" s="59" t="s">
        <v>25</v>
      </c>
      <c r="P38" s="59"/>
      <c r="Q38" s="59" t="s">
        <v>25</v>
      </c>
      <c r="R38" s="59"/>
      <c r="S38" s="59" t="s">
        <v>25</v>
      </c>
      <c r="T38" s="92"/>
      <c r="U38"/>
      <c r="V38"/>
      <c r="W38"/>
    </row>
    <row r="39" spans="1:23" x14ac:dyDescent="0.35">
      <c r="A39" s="3"/>
      <c r="B39" s="3"/>
      <c r="C39" s="3"/>
      <c r="D39" s="9" t="s">
        <v>357</v>
      </c>
      <c r="E39" s="3" t="s">
        <v>268</v>
      </c>
      <c r="F39" s="71" t="s">
        <v>361</v>
      </c>
      <c r="G39" s="9" t="s">
        <v>357</v>
      </c>
      <c r="H39" s="29" t="s">
        <v>382</v>
      </c>
      <c r="I39" s="9" t="s">
        <v>357</v>
      </c>
      <c r="J39" s="3" t="s">
        <v>268</v>
      </c>
      <c r="K39" s="339" t="s">
        <v>364</v>
      </c>
      <c r="L39" s="339" t="s">
        <v>853</v>
      </c>
      <c r="M39" s="59" t="s">
        <v>25</v>
      </c>
      <c r="N39" s="59" t="s">
        <v>25</v>
      </c>
      <c r="O39" s="59" t="s">
        <v>25</v>
      </c>
      <c r="P39" s="59"/>
      <c r="Q39" s="59" t="s">
        <v>25</v>
      </c>
      <c r="R39" s="59"/>
      <c r="S39" s="59" t="s">
        <v>25</v>
      </c>
      <c r="T39" s="92"/>
      <c r="U39"/>
    </row>
    <row r="40" spans="1:23" ht="15" thickBot="1" x14ac:dyDescent="0.4">
      <c r="A40" s="3"/>
      <c r="B40" s="3"/>
      <c r="C40" s="3"/>
      <c r="D40" s="74" t="s">
        <v>358</v>
      </c>
      <c r="E40" s="3" t="s">
        <v>268</v>
      </c>
      <c r="F40" s="327" t="s">
        <v>361</v>
      </c>
      <c r="G40" s="74" t="s">
        <v>358</v>
      </c>
      <c r="H40" s="31" t="s">
        <v>377</v>
      </c>
      <c r="I40" s="74" t="s">
        <v>358</v>
      </c>
      <c r="J40" s="3" t="s">
        <v>268</v>
      </c>
      <c r="K40" s="341" t="s">
        <v>364</v>
      </c>
      <c r="L40" s="341" t="s">
        <v>853</v>
      </c>
      <c r="M40" s="59" t="s">
        <v>25</v>
      </c>
      <c r="N40" s="59" t="s">
        <v>25</v>
      </c>
      <c r="O40" s="59" t="s">
        <v>25</v>
      </c>
      <c r="P40" s="59"/>
      <c r="Q40" s="59" t="s">
        <v>25</v>
      </c>
      <c r="R40" s="59"/>
      <c r="S40" s="59" t="s">
        <v>25</v>
      </c>
      <c r="T40" s="92"/>
      <c r="U40"/>
      <c r="V40"/>
      <c r="W40"/>
    </row>
    <row r="41" spans="1:23" x14ac:dyDescent="0.35">
      <c r="A41" s="3"/>
      <c r="B41" s="3"/>
      <c r="C41" s="3"/>
      <c r="D41" s="32" t="s">
        <v>359</v>
      </c>
      <c r="E41" s="3" t="s">
        <v>269</v>
      </c>
      <c r="F41" s="7" t="s">
        <v>362</v>
      </c>
      <c r="G41" s="32" t="s">
        <v>359</v>
      </c>
      <c r="H41" s="33" t="s">
        <v>383</v>
      </c>
      <c r="I41" s="32" t="s">
        <v>359</v>
      </c>
      <c r="J41" s="3" t="s">
        <v>269</v>
      </c>
      <c r="K41" s="357" t="s">
        <v>364</v>
      </c>
      <c r="L41" s="357" t="s">
        <v>853</v>
      </c>
      <c r="M41" s="60" t="s">
        <v>25</v>
      </c>
      <c r="N41" s="60" t="s">
        <v>25</v>
      </c>
      <c r="O41" s="60" t="s">
        <v>25</v>
      </c>
      <c r="P41" s="60"/>
      <c r="Q41" s="60" t="s">
        <v>25</v>
      </c>
      <c r="R41" s="60"/>
      <c r="S41" s="60" t="s">
        <v>25</v>
      </c>
      <c r="T41" s="113"/>
      <c r="U41"/>
      <c r="V41"/>
      <c r="W41"/>
    </row>
    <row r="42" spans="1:23" ht="15" thickBot="1" x14ac:dyDescent="0.4">
      <c r="A42" s="3"/>
      <c r="B42" s="3"/>
      <c r="C42" s="3"/>
      <c r="D42" s="34" t="s">
        <v>360</v>
      </c>
      <c r="E42" s="3" t="s">
        <v>269</v>
      </c>
      <c r="F42" s="117" t="s">
        <v>362</v>
      </c>
      <c r="G42" s="34" t="s">
        <v>360</v>
      </c>
      <c r="H42" s="118" t="s">
        <v>384</v>
      </c>
      <c r="I42" s="34" t="s">
        <v>360</v>
      </c>
      <c r="J42" s="3" t="s">
        <v>269</v>
      </c>
      <c r="K42" s="358" t="s">
        <v>364</v>
      </c>
      <c r="L42" s="358" t="s">
        <v>853</v>
      </c>
      <c r="M42" s="60" t="s">
        <v>25</v>
      </c>
      <c r="N42" s="60" t="s">
        <v>25</v>
      </c>
      <c r="O42" s="60" t="s">
        <v>25</v>
      </c>
      <c r="P42" s="60"/>
      <c r="Q42" s="60" t="s">
        <v>25</v>
      </c>
      <c r="R42" s="60"/>
      <c r="S42" s="60" t="s">
        <v>25</v>
      </c>
      <c r="T42" s="113"/>
      <c r="U42"/>
      <c r="V42"/>
      <c r="W42"/>
    </row>
    <row r="43" spans="1:23" x14ac:dyDescent="0.35">
      <c r="A43" s="3"/>
      <c r="B43" s="3"/>
      <c r="C43" s="3"/>
      <c r="D43" s="120"/>
      <c r="E43" s="3"/>
      <c r="F43" s="119"/>
      <c r="G43" s="120"/>
      <c r="H43" s="139"/>
      <c r="I43" s="120"/>
      <c r="J43" s="3"/>
      <c r="K43" s="2"/>
      <c r="L43" s="2"/>
      <c r="M43" s="2"/>
      <c r="N43" s="2"/>
      <c r="O43" s="2"/>
      <c r="P43" s="2"/>
      <c r="Q43" s="2"/>
      <c r="R43" s="2"/>
      <c r="S43" s="2"/>
      <c r="T43"/>
      <c r="U43"/>
      <c r="V43"/>
      <c r="W43"/>
    </row>
    <row r="44" spans="1:23" ht="15" thickBot="1" x14ac:dyDescent="0.4">
      <c r="A44" s="3"/>
      <c r="B44" s="3"/>
      <c r="C44" s="3"/>
      <c r="D44" s="144" t="s">
        <v>41</v>
      </c>
      <c r="E44" s="144" t="s">
        <v>41</v>
      </c>
      <c r="F44" s="144" t="s">
        <v>41</v>
      </c>
      <c r="G44" s="144" t="s">
        <v>41</v>
      </c>
      <c r="H44" s="2" t="s">
        <v>41</v>
      </c>
      <c r="I44" s="144" t="s">
        <v>41</v>
      </c>
      <c r="J44" s="144" t="s">
        <v>41</v>
      </c>
      <c r="K44" s="144" t="s">
        <v>41</v>
      </c>
      <c r="L44" s="144" t="s">
        <v>41</v>
      </c>
      <c r="M44" s="2"/>
      <c r="N44" s="2"/>
      <c r="O44" s="2"/>
      <c r="P44" s="2"/>
      <c r="Q44" s="2"/>
      <c r="R44" s="2"/>
      <c r="S44" s="2"/>
      <c r="T44"/>
      <c r="U44"/>
      <c r="V44"/>
      <c r="W44"/>
    </row>
    <row r="45" spans="1:23" ht="15" thickBot="1" x14ac:dyDescent="0.4">
      <c r="A45" s="4" t="s">
        <v>867</v>
      </c>
      <c r="B45" s="3" t="s">
        <v>396</v>
      </c>
      <c r="C45" s="494" t="s">
        <v>868</v>
      </c>
      <c r="D45" s="17" t="s">
        <v>398</v>
      </c>
      <c r="E45" s="3" t="s">
        <v>265</v>
      </c>
      <c r="F45" s="77" t="s">
        <v>858</v>
      </c>
      <c r="G45" s="17" t="s">
        <v>398</v>
      </c>
      <c r="H45" s="75" t="s">
        <v>859</v>
      </c>
      <c r="I45" s="17" t="s">
        <v>398</v>
      </c>
      <c r="J45" s="3" t="s">
        <v>265</v>
      </c>
      <c r="K45" s="325" t="s">
        <v>860</v>
      </c>
      <c r="L45" s="325" t="s">
        <v>861</v>
      </c>
      <c r="M45" s="56" t="s">
        <v>25</v>
      </c>
      <c r="N45" s="56" t="s">
        <v>25</v>
      </c>
      <c r="O45" s="56" t="s">
        <v>25</v>
      </c>
      <c r="P45" s="56" t="s">
        <v>25</v>
      </c>
      <c r="Q45" s="56"/>
      <c r="R45" s="56" t="s">
        <v>25</v>
      </c>
      <c r="S45" s="56" t="s">
        <v>25</v>
      </c>
      <c r="T45" s="53"/>
      <c r="U45"/>
      <c r="V45"/>
      <c r="W45"/>
    </row>
    <row r="46" spans="1:23" ht="16.25" customHeight="1" thickBot="1" x14ac:dyDescent="0.4">
      <c r="A46"/>
      <c r="B46" s="5"/>
      <c r="C46" s="494"/>
      <c r="D46" s="19" t="s">
        <v>399</v>
      </c>
      <c r="E46" s="3" t="s">
        <v>265</v>
      </c>
      <c r="F46" s="79" t="s">
        <v>858</v>
      </c>
      <c r="G46" s="19" t="s">
        <v>399</v>
      </c>
      <c r="H46" s="76" t="s">
        <v>385</v>
      </c>
      <c r="I46" s="19" t="s">
        <v>399</v>
      </c>
      <c r="J46" s="3" t="s">
        <v>265</v>
      </c>
      <c r="K46" s="326" t="s">
        <v>365</v>
      </c>
      <c r="L46" s="325" t="s">
        <v>861</v>
      </c>
      <c r="M46" s="56" t="s">
        <v>25</v>
      </c>
      <c r="N46" s="56" t="s">
        <v>25</v>
      </c>
      <c r="O46" s="56" t="s">
        <v>25</v>
      </c>
      <c r="P46" s="56" t="s">
        <v>25</v>
      </c>
      <c r="Q46" s="56"/>
      <c r="R46" s="56" t="s">
        <v>25</v>
      </c>
      <c r="S46" s="56" t="s">
        <v>25</v>
      </c>
      <c r="T46" s="53"/>
      <c r="U46"/>
      <c r="V46"/>
      <c r="W46"/>
    </row>
    <row r="47" spans="1:23" ht="14.75" customHeight="1" thickBot="1" x14ac:dyDescent="0.4">
      <c r="A47" s="3"/>
      <c r="B47" s="144"/>
      <c r="C47" s="144"/>
      <c r="D47" s="19" t="s">
        <v>400</v>
      </c>
      <c r="E47" s="3" t="s">
        <v>265</v>
      </c>
      <c r="F47" s="79" t="s">
        <v>858</v>
      </c>
      <c r="G47" s="19" t="s">
        <v>400</v>
      </c>
      <c r="H47" s="76" t="s">
        <v>862</v>
      </c>
      <c r="I47" s="19" t="s">
        <v>400</v>
      </c>
      <c r="J47" s="3" t="s">
        <v>265</v>
      </c>
      <c r="K47" s="326" t="s">
        <v>365</v>
      </c>
      <c r="L47" s="325" t="s">
        <v>861</v>
      </c>
      <c r="M47" s="56" t="s">
        <v>25</v>
      </c>
      <c r="N47" s="56" t="s">
        <v>25</v>
      </c>
      <c r="O47" s="56" t="s">
        <v>25</v>
      </c>
      <c r="P47" s="56" t="s">
        <v>25</v>
      </c>
      <c r="Q47" s="56"/>
      <c r="R47" s="56" t="s">
        <v>25</v>
      </c>
      <c r="S47" s="56" t="s">
        <v>25</v>
      </c>
      <c r="T47" s="53"/>
      <c r="U47"/>
      <c r="V47"/>
      <c r="W47"/>
    </row>
    <row r="48" spans="1:23" ht="15" thickBot="1" x14ac:dyDescent="0.4">
      <c r="A48" s="3"/>
      <c r="B48" s="3"/>
      <c r="C48" s="3"/>
      <c r="D48" s="19" t="s">
        <v>411</v>
      </c>
      <c r="E48" s="3" t="s">
        <v>265</v>
      </c>
      <c r="F48" s="79" t="s">
        <v>858</v>
      </c>
      <c r="G48" s="19" t="s">
        <v>411</v>
      </c>
      <c r="H48" s="76" t="s">
        <v>386</v>
      </c>
      <c r="I48" s="19" t="s">
        <v>411</v>
      </c>
      <c r="J48" s="3" t="s">
        <v>265</v>
      </c>
      <c r="K48" s="326" t="s">
        <v>365</v>
      </c>
      <c r="L48" s="325" t="s">
        <v>861</v>
      </c>
      <c r="M48" s="56" t="s">
        <v>25</v>
      </c>
      <c r="N48" s="56" t="s">
        <v>25</v>
      </c>
      <c r="O48" s="56" t="s">
        <v>25</v>
      </c>
      <c r="P48" s="56" t="s">
        <v>25</v>
      </c>
      <c r="Q48" s="56"/>
      <c r="R48" s="56" t="s">
        <v>25</v>
      </c>
      <c r="S48" s="56" t="s">
        <v>25</v>
      </c>
      <c r="T48" s="53"/>
      <c r="U48"/>
      <c r="V48"/>
      <c r="W48"/>
    </row>
    <row r="49" spans="1:23" ht="15" thickBot="1" x14ac:dyDescent="0.4">
      <c r="A49" s="3"/>
      <c r="B49" s="3"/>
      <c r="C49" s="3"/>
      <c r="D49" s="21" t="s">
        <v>427</v>
      </c>
      <c r="E49" s="3" t="s">
        <v>265</v>
      </c>
      <c r="F49" s="359" t="s">
        <v>858</v>
      </c>
      <c r="G49" s="21" t="s">
        <v>427</v>
      </c>
      <c r="H49" s="360" t="s">
        <v>863</v>
      </c>
      <c r="I49" s="21" t="s">
        <v>427</v>
      </c>
      <c r="J49" s="3" t="s">
        <v>265</v>
      </c>
      <c r="K49" s="328" t="s">
        <v>365</v>
      </c>
      <c r="L49" s="325" t="s">
        <v>861</v>
      </c>
      <c r="M49" s="56" t="s">
        <v>25</v>
      </c>
      <c r="N49" s="56" t="s">
        <v>25</v>
      </c>
      <c r="O49" s="56" t="s">
        <v>25</v>
      </c>
      <c r="P49" s="56" t="s">
        <v>25</v>
      </c>
      <c r="Q49" s="56"/>
      <c r="R49" s="56" t="s">
        <v>25</v>
      </c>
      <c r="S49" s="56" t="s">
        <v>25</v>
      </c>
      <c r="T49" s="53"/>
      <c r="U49"/>
      <c r="V49"/>
      <c r="W49"/>
    </row>
    <row r="50" spans="1:23" ht="15" thickBot="1" x14ac:dyDescent="0.4">
      <c r="A50" s="3"/>
      <c r="B50" s="3"/>
      <c r="C50" s="3"/>
      <c r="D50" s="35" t="s">
        <v>401</v>
      </c>
      <c r="E50" s="3" t="s">
        <v>266</v>
      </c>
      <c r="F50" s="70" t="s">
        <v>864</v>
      </c>
      <c r="G50" s="35" t="s">
        <v>401</v>
      </c>
      <c r="H50" s="361" t="s">
        <v>388</v>
      </c>
      <c r="I50" s="35" t="s">
        <v>401</v>
      </c>
      <c r="J50" s="3" t="s">
        <v>266</v>
      </c>
      <c r="K50" s="362" t="s">
        <v>865</v>
      </c>
      <c r="L50" s="363" t="s">
        <v>866</v>
      </c>
      <c r="M50" s="60" t="s">
        <v>25</v>
      </c>
      <c r="N50" s="60" t="s">
        <v>25</v>
      </c>
      <c r="O50" s="60" t="s">
        <v>25</v>
      </c>
      <c r="P50" s="60" t="s">
        <v>25</v>
      </c>
      <c r="Q50" s="60"/>
      <c r="R50" s="60" t="s">
        <v>25</v>
      </c>
      <c r="S50" s="60" t="s">
        <v>25</v>
      </c>
      <c r="T50" s="60" t="s">
        <v>25</v>
      </c>
      <c r="U50"/>
      <c r="V50"/>
      <c r="W50"/>
    </row>
    <row r="51" spans="1:23" ht="15" thickBot="1" x14ac:dyDescent="0.4">
      <c r="A51" s="3"/>
      <c r="B51" s="3"/>
      <c r="C51" s="3"/>
      <c r="D51" s="32" t="s">
        <v>402</v>
      </c>
      <c r="E51" s="3" t="s">
        <v>266</v>
      </c>
      <c r="F51" s="71" t="s">
        <v>864</v>
      </c>
      <c r="G51" s="32" t="s">
        <v>402</v>
      </c>
      <c r="H51" s="364" t="s">
        <v>389</v>
      </c>
      <c r="I51" s="32" t="s">
        <v>402</v>
      </c>
      <c r="J51" s="3" t="s">
        <v>266</v>
      </c>
      <c r="K51" s="357" t="s">
        <v>865</v>
      </c>
      <c r="L51" s="363" t="s">
        <v>866</v>
      </c>
      <c r="M51" s="60" t="s">
        <v>25</v>
      </c>
      <c r="N51" s="60" t="s">
        <v>25</v>
      </c>
      <c r="O51" s="60" t="s">
        <v>25</v>
      </c>
      <c r="P51" s="60" t="s">
        <v>25</v>
      </c>
      <c r="Q51" s="60"/>
      <c r="R51" s="60" t="s">
        <v>25</v>
      </c>
      <c r="S51" s="60" t="s">
        <v>25</v>
      </c>
      <c r="T51" s="60" t="s">
        <v>25</v>
      </c>
      <c r="U51"/>
      <c r="V51" t="s">
        <v>561</v>
      </c>
      <c r="W51"/>
    </row>
    <row r="52" spans="1:23" ht="15" thickBot="1" x14ac:dyDescent="0.4">
      <c r="D52" s="32" t="s">
        <v>403</v>
      </c>
      <c r="E52" s="3" t="s">
        <v>266</v>
      </c>
      <c r="F52" s="71" t="s">
        <v>864</v>
      </c>
      <c r="G52" s="32" t="s">
        <v>403</v>
      </c>
      <c r="H52" s="364" t="s">
        <v>390</v>
      </c>
      <c r="I52" s="32" t="s">
        <v>403</v>
      </c>
      <c r="J52" s="3" t="s">
        <v>266</v>
      </c>
      <c r="K52" s="357" t="s">
        <v>865</v>
      </c>
      <c r="L52" s="363" t="s">
        <v>866</v>
      </c>
      <c r="M52" s="60" t="s">
        <v>25</v>
      </c>
      <c r="N52" s="60" t="s">
        <v>25</v>
      </c>
      <c r="O52" s="60" t="s">
        <v>25</v>
      </c>
      <c r="P52" s="60" t="s">
        <v>25</v>
      </c>
      <c r="Q52" s="60"/>
      <c r="R52" s="60" t="s">
        <v>25</v>
      </c>
      <c r="S52" s="60" t="s">
        <v>25</v>
      </c>
      <c r="T52" s="60" t="s">
        <v>25</v>
      </c>
      <c r="U52"/>
      <c r="V52" t="s">
        <v>41</v>
      </c>
      <c r="W52" t="s">
        <v>41</v>
      </c>
    </row>
    <row r="53" spans="1:23" ht="15" thickBot="1" x14ac:dyDescent="0.4">
      <c r="D53" s="32" t="s">
        <v>404</v>
      </c>
      <c r="E53" s="3" t="s">
        <v>266</v>
      </c>
      <c r="F53" s="71" t="s">
        <v>864</v>
      </c>
      <c r="G53" s="32" t="s">
        <v>404</v>
      </c>
      <c r="H53" s="364" t="s">
        <v>391</v>
      </c>
      <c r="I53" s="32" t="s">
        <v>404</v>
      </c>
      <c r="J53" s="3" t="s">
        <v>266</v>
      </c>
      <c r="K53" s="357" t="s">
        <v>865</v>
      </c>
      <c r="L53" s="363" t="s">
        <v>866</v>
      </c>
      <c r="M53" s="60" t="s">
        <v>25</v>
      </c>
      <c r="N53" s="60" t="s">
        <v>25</v>
      </c>
      <c r="O53" s="60" t="s">
        <v>25</v>
      </c>
      <c r="P53" s="60" t="s">
        <v>25</v>
      </c>
      <c r="Q53" s="60"/>
      <c r="R53" s="60" t="s">
        <v>25</v>
      </c>
      <c r="S53" s="60" t="s">
        <v>25</v>
      </c>
      <c r="T53" s="60" t="s">
        <v>25</v>
      </c>
      <c r="U53"/>
      <c r="V53" s="122" t="s">
        <v>365</v>
      </c>
      <c r="W53" s="114" t="s">
        <v>869</v>
      </c>
    </row>
    <row r="54" spans="1:23" ht="15" thickBot="1" x14ac:dyDescent="0.4">
      <c r="A54"/>
      <c r="B54" s="5"/>
      <c r="C54" s="119"/>
      <c r="D54" s="32" t="s">
        <v>418</v>
      </c>
      <c r="E54" s="3" t="s">
        <v>266</v>
      </c>
      <c r="F54" s="71" t="s">
        <v>864</v>
      </c>
      <c r="G54" s="32" t="s">
        <v>418</v>
      </c>
      <c r="H54" s="364" t="s">
        <v>392</v>
      </c>
      <c r="I54" s="32" t="s">
        <v>418</v>
      </c>
      <c r="J54" s="3" t="s">
        <v>266</v>
      </c>
      <c r="K54" s="357" t="s">
        <v>865</v>
      </c>
      <c r="L54" s="363" t="s">
        <v>866</v>
      </c>
      <c r="M54" s="60" t="s">
        <v>25</v>
      </c>
      <c r="N54" s="60" t="s">
        <v>25</v>
      </c>
      <c r="O54" s="60" t="s">
        <v>25</v>
      </c>
      <c r="P54" s="60" t="s">
        <v>25</v>
      </c>
      <c r="Q54" s="60"/>
      <c r="R54" s="60" t="s">
        <v>25</v>
      </c>
      <c r="S54" s="60" t="s">
        <v>25</v>
      </c>
      <c r="T54" s="60" t="s">
        <v>25</v>
      </c>
      <c r="U54"/>
      <c r="V54" s="123" t="s">
        <v>366</v>
      </c>
      <c r="W54" s="115" t="s">
        <v>870</v>
      </c>
    </row>
    <row r="55" spans="1:23" ht="15" thickBot="1" x14ac:dyDescent="0.4">
      <c r="A55"/>
      <c r="B55"/>
      <c r="C55"/>
      <c r="D55" s="32" t="s">
        <v>419</v>
      </c>
      <c r="E55" s="3" t="s">
        <v>266</v>
      </c>
      <c r="F55" s="71" t="s">
        <v>864</v>
      </c>
      <c r="G55" s="32" t="s">
        <v>419</v>
      </c>
      <c r="H55" s="364" t="s">
        <v>393</v>
      </c>
      <c r="I55" s="32" t="s">
        <v>419</v>
      </c>
      <c r="J55" s="3" t="s">
        <v>266</v>
      </c>
      <c r="K55" s="357" t="s">
        <v>865</v>
      </c>
      <c r="L55" s="363" t="s">
        <v>866</v>
      </c>
      <c r="M55" s="60" t="s">
        <v>25</v>
      </c>
      <c r="N55" s="60" t="s">
        <v>25</v>
      </c>
      <c r="O55" s="60" t="s">
        <v>25</v>
      </c>
      <c r="P55" s="60" t="s">
        <v>25</v>
      </c>
      <c r="Q55" s="60"/>
      <c r="R55" s="60" t="s">
        <v>25</v>
      </c>
      <c r="S55" s="60" t="s">
        <v>25</v>
      </c>
      <c r="T55" s="60" t="s">
        <v>25</v>
      </c>
      <c r="U55"/>
      <c r="V55" s="130" t="s">
        <v>336</v>
      </c>
      <c r="W55" s="116" t="s">
        <v>871</v>
      </c>
    </row>
    <row r="56" spans="1:23" ht="15" thickBot="1" x14ac:dyDescent="0.4">
      <c r="A56"/>
      <c r="B56"/>
      <c r="C56"/>
      <c r="D56" s="32" t="s">
        <v>420</v>
      </c>
      <c r="E56" s="3" t="s">
        <v>266</v>
      </c>
      <c r="F56" s="71" t="s">
        <v>864</v>
      </c>
      <c r="G56" s="32" t="s">
        <v>420</v>
      </c>
      <c r="H56" s="364" t="s">
        <v>394</v>
      </c>
      <c r="I56" s="32" t="s">
        <v>420</v>
      </c>
      <c r="J56" s="3" t="s">
        <v>266</v>
      </c>
      <c r="K56" s="357" t="s">
        <v>865</v>
      </c>
      <c r="L56" s="363" t="s">
        <v>866</v>
      </c>
      <c r="M56" s="60" t="s">
        <v>25</v>
      </c>
      <c r="N56" s="60" t="s">
        <v>25</v>
      </c>
      <c r="O56" s="60" t="s">
        <v>25</v>
      </c>
      <c r="P56" s="60" t="s">
        <v>25</v>
      </c>
      <c r="Q56" s="60"/>
      <c r="R56" s="60" t="s">
        <v>25</v>
      </c>
      <c r="S56" s="60" t="s">
        <v>25</v>
      </c>
      <c r="T56" s="60" t="s">
        <v>25</v>
      </c>
      <c r="U56"/>
      <c r="V56"/>
      <c r="W56"/>
    </row>
    <row r="57" spans="1:23" ht="15" thickBot="1" x14ac:dyDescent="0.4">
      <c r="A57"/>
      <c r="B57"/>
      <c r="C57"/>
      <c r="D57" s="34" t="s">
        <v>421</v>
      </c>
      <c r="E57" s="3" t="s">
        <v>266</v>
      </c>
      <c r="F57" s="327" t="s">
        <v>864</v>
      </c>
      <c r="G57" s="34" t="s">
        <v>421</v>
      </c>
      <c r="H57" s="365" t="s">
        <v>387</v>
      </c>
      <c r="I57" s="34" t="s">
        <v>421</v>
      </c>
      <c r="J57" s="3" t="s">
        <v>266</v>
      </c>
      <c r="K57" s="358" t="s">
        <v>865</v>
      </c>
      <c r="L57" s="363" t="s">
        <v>866</v>
      </c>
      <c r="M57" s="60" t="s">
        <v>25</v>
      </c>
      <c r="N57" s="60" t="s">
        <v>25</v>
      </c>
      <c r="O57" s="60" t="s">
        <v>25</v>
      </c>
      <c r="P57" s="60" t="s">
        <v>25</v>
      </c>
      <c r="Q57" s="60"/>
      <c r="R57" s="60" t="s">
        <v>25</v>
      </c>
      <c r="S57" s="60" t="s">
        <v>25</v>
      </c>
      <c r="T57" s="60" t="s">
        <v>25</v>
      </c>
      <c r="U57"/>
      <c r="V57"/>
      <c r="W57"/>
    </row>
    <row r="58" spans="1:23" ht="15" thickBot="1" x14ac:dyDescent="0.4">
      <c r="A58"/>
      <c r="B58"/>
      <c r="C58"/>
      <c r="D58" s="35" t="s">
        <v>872</v>
      </c>
      <c r="E58" s="3" t="s">
        <v>265</v>
      </c>
      <c r="F58" s="82" t="s">
        <v>873</v>
      </c>
      <c r="G58" s="35" t="s">
        <v>872</v>
      </c>
      <c r="H58" s="366" t="s">
        <v>417</v>
      </c>
      <c r="I58" s="35" t="s">
        <v>872</v>
      </c>
      <c r="J58" s="3" t="s">
        <v>265</v>
      </c>
      <c r="K58" s="362" t="s">
        <v>874</v>
      </c>
      <c r="L58" s="363" t="s">
        <v>866</v>
      </c>
      <c r="M58" s="60" t="s">
        <v>25</v>
      </c>
      <c r="N58" s="60" t="s">
        <v>25</v>
      </c>
      <c r="O58" s="60" t="s">
        <v>25</v>
      </c>
      <c r="P58" s="60" t="s">
        <v>25</v>
      </c>
      <c r="Q58" s="60" t="s">
        <v>25</v>
      </c>
      <c r="R58" s="60" t="s">
        <v>25</v>
      </c>
      <c r="S58" s="60" t="s">
        <v>25</v>
      </c>
      <c r="T58" s="60" t="s">
        <v>25</v>
      </c>
      <c r="U58"/>
      <c r="V58"/>
      <c r="W58"/>
    </row>
    <row r="59" spans="1:23" ht="15" thickBot="1" x14ac:dyDescent="0.4">
      <c r="A59"/>
      <c r="B59"/>
      <c r="C59"/>
      <c r="D59" s="32" t="s">
        <v>875</v>
      </c>
      <c r="E59" s="3" t="s">
        <v>265</v>
      </c>
      <c r="F59" s="80" t="s">
        <v>873</v>
      </c>
      <c r="G59" s="32" t="s">
        <v>875</v>
      </c>
      <c r="H59" s="367" t="s">
        <v>876</v>
      </c>
      <c r="I59" s="32" t="s">
        <v>875</v>
      </c>
      <c r="J59" s="3" t="s">
        <v>265</v>
      </c>
      <c r="K59" s="357" t="s">
        <v>874</v>
      </c>
      <c r="L59" s="363" t="s">
        <v>866</v>
      </c>
      <c r="M59" s="60" t="s">
        <v>25</v>
      </c>
      <c r="N59" s="60" t="s">
        <v>25</v>
      </c>
      <c r="O59" s="60" t="s">
        <v>25</v>
      </c>
      <c r="P59" s="60" t="s">
        <v>25</v>
      </c>
      <c r="Q59" s="60" t="s">
        <v>25</v>
      </c>
      <c r="R59" s="60" t="s">
        <v>25</v>
      </c>
      <c r="S59" s="60" t="s">
        <v>25</v>
      </c>
      <c r="T59" s="60" t="s">
        <v>25</v>
      </c>
      <c r="U59"/>
      <c r="V59"/>
      <c r="W59"/>
    </row>
    <row r="60" spans="1:23" ht="15" thickBot="1" x14ac:dyDescent="0.4">
      <c r="A60"/>
      <c r="B60"/>
      <c r="C60"/>
      <c r="D60" s="34" t="s">
        <v>877</v>
      </c>
      <c r="E60" s="3" t="s">
        <v>265</v>
      </c>
      <c r="F60" s="81" t="s">
        <v>873</v>
      </c>
      <c r="G60" s="34" t="s">
        <v>877</v>
      </c>
      <c r="H60" s="368" t="s">
        <v>878</v>
      </c>
      <c r="I60" s="34" t="s">
        <v>877</v>
      </c>
      <c r="J60" s="3" t="s">
        <v>265</v>
      </c>
      <c r="K60" s="358" t="s">
        <v>874</v>
      </c>
      <c r="L60" s="363" t="s">
        <v>866</v>
      </c>
      <c r="M60" s="60" t="s">
        <v>25</v>
      </c>
      <c r="N60" s="60" t="s">
        <v>25</v>
      </c>
      <c r="O60" s="60" t="s">
        <v>25</v>
      </c>
      <c r="P60" s="60" t="s">
        <v>25</v>
      </c>
      <c r="Q60" s="60" t="s">
        <v>25</v>
      </c>
      <c r="R60" s="60" t="s">
        <v>25</v>
      </c>
      <c r="S60" s="60" t="s">
        <v>25</v>
      </c>
      <c r="T60" s="60" t="s">
        <v>25</v>
      </c>
      <c r="U60"/>
      <c r="V60"/>
      <c r="W60"/>
    </row>
    <row r="61" spans="1:23" x14ac:dyDescent="0.35">
      <c r="A61"/>
      <c r="B61"/>
      <c r="C61"/>
      <c r="D61" s="2"/>
      <c r="E61"/>
      <c r="F61"/>
      <c r="G61" s="2"/>
      <c r="H61"/>
      <c r="I61" s="2"/>
      <c r="J61"/>
      <c r="K61" s="2"/>
      <c r="L61" s="2"/>
      <c r="M61" s="2"/>
      <c r="N61" s="2"/>
      <c r="O61" s="2"/>
      <c r="P61" s="2"/>
      <c r="Q61" s="2"/>
      <c r="R61" s="2"/>
      <c r="S61" s="2"/>
      <c r="T61"/>
      <c r="U61"/>
      <c r="V61"/>
      <c r="W61"/>
    </row>
    <row r="62" spans="1:23" ht="15" thickBot="1" x14ac:dyDescent="0.4">
      <c r="A62"/>
      <c r="B62"/>
      <c r="C62"/>
      <c r="D62" s="144" t="s">
        <v>41</v>
      </c>
      <c r="E62" s="144" t="s">
        <v>41</v>
      </c>
      <c r="F62" s="144" t="s">
        <v>41</v>
      </c>
      <c r="G62" s="144" t="s">
        <v>41</v>
      </c>
      <c r="H62" s="2" t="s">
        <v>41</v>
      </c>
      <c r="I62" s="144" t="s">
        <v>41</v>
      </c>
      <c r="J62" s="144" t="s">
        <v>41</v>
      </c>
      <c r="K62" s="369" t="s">
        <v>41</v>
      </c>
      <c r="L62" s="369" t="s">
        <v>41</v>
      </c>
      <c r="M62" s="2"/>
      <c r="N62" s="2"/>
      <c r="O62" s="2"/>
      <c r="P62" s="2"/>
      <c r="Q62" s="2"/>
      <c r="R62" s="2"/>
      <c r="S62" s="2"/>
      <c r="T62"/>
      <c r="U62"/>
      <c r="V62"/>
      <c r="W62"/>
    </row>
    <row r="63" spans="1:23" ht="15" thickBot="1" x14ac:dyDescent="0.4">
      <c r="A63"/>
      <c r="B63"/>
      <c r="C63"/>
      <c r="D63" s="11" t="s">
        <v>565</v>
      </c>
      <c r="E63" s="3" t="s">
        <v>266</v>
      </c>
      <c r="F63" s="84" t="s">
        <v>879</v>
      </c>
      <c r="G63" s="11" t="s">
        <v>565</v>
      </c>
      <c r="H63" s="12" t="s">
        <v>422</v>
      </c>
      <c r="I63" s="11" t="s">
        <v>565</v>
      </c>
      <c r="J63" s="3" t="s">
        <v>266</v>
      </c>
      <c r="K63" s="331" t="s">
        <v>368</v>
      </c>
      <c r="L63" s="331" t="s">
        <v>880</v>
      </c>
      <c r="M63" s="58" t="s">
        <v>25</v>
      </c>
      <c r="N63" s="58" t="s">
        <v>25</v>
      </c>
      <c r="O63" s="58" t="s">
        <v>25</v>
      </c>
      <c r="P63" s="58" t="s">
        <v>25</v>
      </c>
      <c r="Q63" s="58"/>
      <c r="R63" s="58" t="s">
        <v>25</v>
      </c>
      <c r="S63" s="58" t="s">
        <v>25</v>
      </c>
      <c r="T63" s="58"/>
      <c r="U63"/>
      <c r="V63"/>
      <c r="W63"/>
    </row>
    <row r="64" spans="1:23" ht="15" thickBot="1" x14ac:dyDescent="0.4">
      <c r="A64"/>
      <c r="B64"/>
      <c r="C64"/>
      <c r="D64" s="13" t="s">
        <v>566</v>
      </c>
      <c r="E64" s="3" t="s">
        <v>266</v>
      </c>
      <c r="F64" s="78" t="s">
        <v>879</v>
      </c>
      <c r="G64" s="13" t="s">
        <v>566</v>
      </c>
      <c r="H64" s="14" t="s">
        <v>423</v>
      </c>
      <c r="I64" s="13" t="s">
        <v>566</v>
      </c>
      <c r="J64" s="3" t="s">
        <v>266</v>
      </c>
      <c r="K64" s="332" t="s">
        <v>368</v>
      </c>
      <c r="L64" s="331" t="s">
        <v>880</v>
      </c>
      <c r="M64" s="58" t="s">
        <v>25</v>
      </c>
      <c r="N64" s="58" t="s">
        <v>25</v>
      </c>
      <c r="O64" s="58" t="s">
        <v>25</v>
      </c>
      <c r="P64" s="58" t="s">
        <v>25</v>
      </c>
      <c r="Q64" s="58"/>
      <c r="R64" s="58" t="s">
        <v>25</v>
      </c>
      <c r="S64" s="58" t="s">
        <v>25</v>
      </c>
      <c r="T64" s="58"/>
      <c r="U64"/>
      <c r="V64"/>
      <c r="W64"/>
    </row>
    <row r="65" spans="1:23" ht="15" thickBot="1" x14ac:dyDescent="0.4">
      <c r="A65"/>
      <c r="B65" s="3" t="s">
        <v>881</v>
      </c>
      <c r="C65" s="494" t="s">
        <v>406</v>
      </c>
      <c r="D65" s="13" t="s">
        <v>567</v>
      </c>
      <c r="E65" s="3" t="s">
        <v>266</v>
      </c>
      <c r="F65" s="78" t="s">
        <v>879</v>
      </c>
      <c r="G65" s="13" t="s">
        <v>567</v>
      </c>
      <c r="H65" s="14" t="s">
        <v>424</v>
      </c>
      <c r="I65" s="13" t="s">
        <v>567</v>
      </c>
      <c r="J65" s="3" t="s">
        <v>266</v>
      </c>
      <c r="K65" s="332" t="s">
        <v>553</v>
      </c>
      <c r="L65" s="331" t="s">
        <v>880</v>
      </c>
      <c r="M65" s="58" t="s">
        <v>25</v>
      </c>
      <c r="N65" s="58" t="s">
        <v>25</v>
      </c>
      <c r="O65" s="58" t="s">
        <v>25</v>
      </c>
      <c r="P65" s="58" t="s">
        <v>25</v>
      </c>
      <c r="Q65" s="58"/>
      <c r="R65" s="58" t="s">
        <v>25</v>
      </c>
      <c r="S65" s="58" t="s">
        <v>25</v>
      </c>
      <c r="T65" s="58"/>
      <c r="U65"/>
      <c r="V65"/>
      <c r="W65"/>
    </row>
    <row r="66" spans="1:23" ht="15" thickBot="1" x14ac:dyDescent="0.4">
      <c r="A66"/>
      <c r="B66" s="5"/>
      <c r="C66" s="494"/>
      <c r="D66" s="13" t="s">
        <v>568</v>
      </c>
      <c r="E66" s="3" t="s">
        <v>266</v>
      </c>
      <c r="F66" s="78" t="s">
        <v>879</v>
      </c>
      <c r="G66" s="13" t="s">
        <v>568</v>
      </c>
      <c r="H66" s="86" t="s">
        <v>882</v>
      </c>
      <c r="I66" s="13" t="s">
        <v>568</v>
      </c>
      <c r="J66" s="3" t="s">
        <v>266</v>
      </c>
      <c r="K66" s="332" t="s">
        <v>368</v>
      </c>
      <c r="L66" s="331" t="s">
        <v>880</v>
      </c>
      <c r="M66" s="58" t="s">
        <v>25</v>
      </c>
      <c r="N66" s="58" t="s">
        <v>25</v>
      </c>
      <c r="O66" s="58" t="s">
        <v>25</v>
      </c>
      <c r="P66" s="58" t="s">
        <v>25</v>
      </c>
      <c r="Q66" s="58"/>
      <c r="R66" s="58" t="s">
        <v>25</v>
      </c>
      <c r="S66" s="58" t="s">
        <v>25</v>
      </c>
      <c r="T66" s="58"/>
      <c r="U66"/>
      <c r="V66"/>
      <c r="W66"/>
    </row>
    <row r="67" spans="1:23" ht="15" thickBot="1" x14ac:dyDescent="0.4">
      <c r="A67"/>
      <c r="B67" s="3"/>
      <c r="C67" s="3"/>
      <c r="D67" s="13" t="s">
        <v>569</v>
      </c>
      <c r="E67" s="3" t="s">
        <v>266</v>
      </c>
      <c r="F67" s="78" t="s">
        <v>879</v>
      </c>
      <c r="G67" s="13" t="s">
        <v>569</v>
      </c>
      <c r="H67" s="86" t="s">
        <v>425</v>
      </c>
      <c r="I67" s="13" t="s">
        <v>569</v>
      </c>
      <c r="J67" s="3" t="s">
        <v>266</v>
      </c>
      <c r="K67" s="332" t="s">
        <v>368</v>
      </c>
      <c r="L67" s="331" t="s">
        <v>880</v>
      </c>
      <c r="M67" s="58" t="s">
        <v>25</v>
      </c>
      <c r="N67" s="58" t="s">
        <v>25</v>
      </c>
      <c r="O67" s="58" t="s">
        <v>25</v>
      </c>
      <c r="P67" s="58" t="s">
        <v>25</v>
      </c>
      <c r="Q67" s="58"/>
      <c r="R67" s="58" t="s">
        <v>25</v>
      </c>
      <c r="S67" s="58" t="s">
        <v>25</v>
      </c>
      <c r="T67" s="58"/>
      <c r="U67"/>
      <c r="V67"/>
      <c r="W67"/>
    </row>
    <row r="68" spans="1:23" ht="14.75" customHeight="1" thickBot="1" x14ac:dyDescent="0.4">
      <c r="A68"/>
      <c r="B68"/>
      <c r="C68"/>
      <c r="D68" s="13" t="s">
        <v>570</v>
      </c>
      <c r="E68" s="3" t="s">
        <v>266</v>
      </c>
      <c r="F68" s="78" t="s">
        <v>879</v>
      </c>
      <c r="G68" s="13" t="s">
        <v>570</v>
      </c>
      <c r="H68" s="86" t="s">
        <v>883</v>
      </c>
      <c r="I68" s="13" t="s">
        <v>570</v>
      </c>
      <c r="J68" s="3" t="s">
        <v>266</v>
      </c>
      <c r="K68" s="332" t="s">
        <v>368</v>
      </c>
      <c r="L68" s="331" t="s">
        <v>880</v>
      </c>
      <c r="M68" s="58" t="s">
        <v>25</v>
      </c>
      <c r="N68" s="58" t="s">
        <v>25</v>
      </c>
      <c r="O68" s="58" t="s">
        <v>25</v>
      </c>
      <c r="P68" s="58" t="s">
        <v>25</v>
      </c>
      <c r="Q68" s="58"/>
      <c r="R68" s="58" t="s">
        <v>25</v>
      </c>
      <c r="S68" s="58" t="s">
        <v>25</v>
      </c>
      <c r="T68" s="58"/>
      <c r="U68"/>
      <c r="V68"/>
      <c r="W68"/>
    </row>
    <row r="69" spans="1:23" ht="15" thickBot="1" x14ac:dyDescent="0.4">
      <c r="A69"/>
      <c r="B69" s="144"/>
      <c r="C69" s="144"/>
      <c r="D69" s="13" t="s">
        <v>884</v>
      </c>
      <c r="E69" s="3" t="s">
        <v>266</v>
      </c>
      <c r="F69" s="78" t="s">
        <v>879</v>
      </c>
      <c r="G69" s="13" t="s">
        <v>884</v>
      </c>
      <c r="H69" s="86" t="s">
        <v>426</v>
      </c>
      <c r="I69" s="13" t="s">
        <v>884</v>
      </c>
      <c r="J69" s="3" t="s">
        <v>266</v>
      </c>
      <c r="K69" s="332" t="s">
        <v>368</v>
      </c>
      <c r="L69" s="331" t="s">
        <v>880</v>
      </c>
      <c r="M69" s="58" t="s">
        <v>25</v>
      </c>
      <c r="N69" s="58" t="s">
        <v>25</v>
      </c>
      <c r="O69" s="58" t="s">
        <v>25</v>
      </c>
      <c r="P69" s="58" t="s">
        <v>25</v>
      </c>
      <c r="Q69" s="58"/>
      <c r="R69" s="58" t="s">
        <v>25</v>
      </c>
      <c r="S69" s="58" t="s">
        <v>25</v>
      </c>
      <c r="T69" s="58"/>
      <c r="U69"/>
      <c r="V69"/>
      <c r="W69"/>
    </row>
    <row r="70" spans="1:23" ht="15" thickBot="1" x14ac:dyDescent="0.4">
      <c r="A70" s="4" t="s">
        <v>885</v>
      </c>
      <c r="B70" s="3" t="s">
        <v>405</v>
      </c>
      <c r="C70" s="494" t="s">
        <v>397</v>
      </c>
      <c r="D70" s="13" t="s">
        <v>886</v>
      </c>
      <c r="E70" s="3" t="s">
        <v>266</v>
      </c>
      <c r="F70" s="78" t="s">
        <v>879</v>
      </c>
      <c r="G70" s="13" t="s">
        <v>886</v>
      </c>
      <c r="H70" s="86" t="s">
        <v>383</v>
      </c>
      <c r="I70" s="13" t="s">
        <v>886</v>
      </c>
      <c r="J70" s="3" t="s">
        <v>266</v>
      </c>
      <c r="K70" s="332" t="s">
        <v>368</v>
      </c>
      <c r="L70" s="331" t="s">
        <v>880</v>
      </c>
      <c r="M70" s="58" t="s">
        <v>25</v>
      </c>
      <c r="N70" s="58" t="s">
        <v>25</v>
      </c>
      <c r="O70" s="58" t="s">
        <v>25</v>
      </c>
      <c r="P70" s="58" t="s">
        <v>25</v>
      </c>
      <c r="Q70" s="58"/>
      <c r="R70" s="58" t="s">
        <v>25</v>
      </c>
      <c r="S70" s="58" t="s">
        <v>25</v>
      </c>
      <c r="T70" s="58"/>
      <c r="U70"/>
      <c r="V70" t="s">
        <v>561</v>
      </c>
      <c r="W70"/>
    </row>
    <row r="71" spans="1:23" ht="15" thickBot="1" x14ac:dyDescent="0.4">
      <c r="A71"/>
      <c r="B71" s="5"/>
      <c r="C71" s="494"/>
      <c r="D71" s="15" t="s">
        <v>887</v>
      </c>
      <c r="E71" s="3" t="s">
        <v>266</v>
      </c>
      <c r="F71" s="85" t="s">
        <v>879</v>
      </c>
      <c r="G71" s="15" t="s">
        <v>887</v>
      </c>
      <c r="H71" s="16" t="s">
        <v>888</v>
      </c>
      <c r="I71" s="15" t="s">
        <v>887</v>
      </c>
      <c r="J71" s="3" t="s">
        <v>266</v>
      </c>
      <c r="K71" s="333" t="s">
        <v>368</v>
      </c>
      <c r="L71" s="331" t="s">
        <v>880</v>
      </c>
      <c r="M71" s="58" t="s">
        <v>25</v>
      </c>
      <c r="N71" s="58" t="s">
        <v>25</v>
      </c>
      <c r="O71" s="58" t="s">
        <v>25</v>
      </c>
      <c r="P71" s="58" t="s">
        <v>25</v>
      </c>
      <c r="Q71" s="58"/>
      <c r="R71" s="58" t="s">
        <v>25</v>
      </c>
      <c r="S71" s="58" t="s">
        <v>25</v>
      </c>
      <c r="T71" s="58"/>
      <c r="U71"/>
      <c r="V71" t="s">
        <v>41</v>
      </c>
      <c r="W71" t="s">
        <v>41</v>
      </c>
    </row>
    <row r="72" spans="1:23" ht="15" thickBot="1" x14ac:dyDescent="0.4">
      <c r="A72"/>
      <c r="B72" s="3"/>
      <c r="C72" s="3"/>
      <c r="D72" s="8" t="s">
        <v>889</v>
      </c>
      <c r="E72" s="3" t="s">
        <v>266</v>
      </c>
      <c r="F72" s="370" t="s">
        <v>890</v>
      </c>
      <c r="G72" s="8" t="s">
        <v>889</v>
      </c>
      <c r="H72" s="371" t="s">
        <v>412</v>
      </c>
      <c r="I72" s="8" t="s">
        <v>889</v>
      </c>
      <c r="J72" s="3" t="s">
        <v>266</v>
      </c>
      <c r="K72" s="337" t="s">
        <v>369</v>
      </c>
      <c r="L72" s="337" t="s">
        <v>891</v>
      </c>
      <c r="M72" s="59" t="s">
        <v>25</v>
      </c>
      <c r="N72" s="59" t="s">
        <v>25</v>
      </c>
      <c r="O72" s="59"/>
      <c r="P72" s="59"/>
      <c r="Q72" s="59"/>
      <c r="R72" s="59"/>
      <c r="S72" s="59"/>
      <c r="T72" s="59" t="s">
        <v>25</v>
      </c>
      <c r="U72"/>
      <c r="V72" s="372" t="s">
        <v>368</v>
      </c>
      <c r="W72" s="373" t="s">
        <v>892</v>
      </c>
    </row>
    <row r="73" spans="1:23" ht="15" thickBot="1" x14ac:dyDescent="0.4">
      <c r="A73"/>
      <c r="B73" s="3"/>
      <c r="C73" s="3"/>
      <c r="D73" s="73" t="s">
        <v>893</v>
      </c>
      <c r="E73" s="3" t="s">
        <v>266</v>
      </c>
      <c r="F73" s="83" t="s">
        <v>890</v>
      </c>
      <c r="G73" s="9" t="s">
        <v>893</v>
      </c>
      <c r="H73" s="374" t="s">
        <v>413</v>
      </c>
      <c r="I73" s="9" t="s">
        <v>893</v>
      </c>
      <c r="J73" s="3" t="s">
        <v>266</v>
      </c>
      <c r="K73" s="339" t="s">
        <v>369</v>
      </c>
      <c r="L73" s="337" t="s">
        <v>891</v>
      </c>
      <c r="M73" s="59" t="s">
        <v>25</v>
      </c>
      <c r="N73" s="59" t="s">
        <v>25</v>
      </c>
      <c r="O73" s="59"/>
      <c r="P73" s="59"/>
      <c r="Q73" s="59"/>
      <c r="R73" s="59"/>
      <c r="S73" s="59"/>
      <c r="T73" s="59" t="s">
        <v>25</v>
      </c>
      <c r="U73"/>
      <c r="V73" s="128" t="s">
        <v>369</v>
      </c>
      <c r="W73" s="129" t="s">
        <v>894</v>
      </c>
    </row>
    <row r="74" spans="1:23" ht="15" thickBot="1" x14ac:dyDescent="0.4">
      <c r="A74"/>
      <c r="B74" s="3"/>
      <c r="C74" s="3"/>
      <c r="D74" s="73" t="s">
        <v>895</v>
      </c>
      <c r="E74" s="3" t="s">
        <v>266</v>
      </c>
      <c r="F74" s="83" t="s">
        <v>890</v>
      </c>
      <c r="G74" s="9" t="s">
        <v>895</v>
      </c>
      <c r="H74" s="374" t="s">
        <v>414</v>
      </c>
      <c r="I74" s="9" t="s">
        <v>895</v>
      </c>
      <c r="J74" s="3" t="s">
        <v>266</v>
      </c>
      <c r="K74" s="339" t="s">
        <v>369</v>
      </c>
      <c r="L74" s="337" t="s">
        <v>891</v>
      </c>
      <c r="M74" s="59" t="s">
        <v>25</v>
      </c>
      <c r="N74" s="59" t="s">
        <v>25</v>
      </c>
      <c r="O74" s="59"/>
      <c r="P74" s="59"/>
      <c r="Q74" s="59"/>
      <c r="R74" s="59"/>
      <c r="S74" s="59"/>
      <c r="T74" s="59" t="s">
        <v>25</v>
      </c>
      <c r="U74"/>
      <c r="V74"/>
      <c r="W74"/>
    </row>
    <row r="75" spans="1:23" ht="15" thickBot="1" x14ac:dyDescent="0.4">
      <c r="A75"/>
      <c r="B75" s="3"/>
      <c r="C75" s="3"/>
      <c r="D75" s="73" t="s">
        <v>896</v>
      </c>
      <c r="E75" s="3" t="s">
        <v>266</v>
      </c>
      <c r="F75" s="83" t="s">
        <v>890</v>
      </c>
      <c r="G75" s="9" t="s">
        <v>896</v>
      </c>
      <c r="H75" s="374" t="s">
        <v>415</v>
      </c>
      <c r="I75" s="9" t="s">
        <v>896</v>
      </c>
      <c r="J75" s="3" t="s">
        <v>266</v>
      </c>
      <c r="K75" s="339" t="s">
        <v>369</v>
      </c>
      <c r="L75" s="337" t="s">
        <v>891</v>
      </c>
      <c r="M75" s="59" t="s">
        <v>25</v>
      </c>
      <c r="N75" s="59" t="s">
        <v>25</v>
      </c>
      <c r="O75" s="59"/>
      <c r="P75" s="59"/>
      <c r="Q75" s="59"/>
      <c r="R75" s="59"/>
      <c r="S75" s="59"/>
      <c r="T75" s="59" t="s">
        <v>25</v>
      </c>
      <c r="U75"/>
      <c r="V75"/>
      <c r="W75"/>
    </row>
    <row r="76" spans="1:23" ht="15" thickBot="1" x14ac:dyDescent="0.4">
      <c r="A76"/>
      <c r="B76" s="3"/>
      <c r="C76" s="3"/>
      <c r="D76" s="375" t="s">
        <v>897</v>
      </c>
      <c r="E76" s="3" t="s">
        <v>266</v>
      </c>
      <c r="F76" s="376" t="s">
        <v>890</v>
      </c>
      <c r="G76" s="10" t="s">
        <v>897</v>
      </c>
      <c r="H76" s="377" t="s">
        <v>416</v>
      </c>
      <c r="I76" s="10" t="s">
        <v>897</v>
      </c>
      <c r="J76" s="3" t="s">
        <v>266</v>
      </c>
      <c r="K76" s="341" t="s">
        <v>369</v>
      </c>
      <c r="L76" s="337" t="s">
        <v>891</v>
      </c>
      <c r="M76" s="59" t="s">
        <v>25</v>
      </c>
      <c r="N76" s="59" t="s">
        <v>25</v>
      </c>
      <c r="O76" s="59"/>
      <c r="P76" s="59"/>
      <c r="Q76" s="59"/>
      <c r="R76" s="59"/>
      <c r="S76" s="59"/>
      <c r="T76" s="59" t="s">
        <v>25</v>
      </c>
      <c r="U76"/>
      <c r="V76"/>
      <c r="W76"/>
    </row>
    <row r="77" spans="1:23" x14ac:dyDescent="0.35">
      <c r="A77"/>
      <c r="B77" s="3"/>
      <c r="C77" s="3"/>
      <c r="D77" s="2"/>
      <c r="E77"/>
      <c r="F77"/>
      <c r="G77" s="2"/>
      <c r="H77"/>
      <c r="I77" s="2"/>
      <c r="J77"/>
      <c r="K77" s="2"/>
      <c r="L77" s="2"/>
      <c r="M77" s="2"/>
      <c r="N77" s="2"/>
      <c r="O77" s="2"/>
      <c r="P77" s="2"/>
      <c r="Q77" s="2"/>
      <c r="R77" s="2"/>
      <c r="S77" s="2"/>
      <c r="T77"/>
      <c r="U77"/>
      <c r="V77"/>
      <c r="W77"/>
    </row>
    <row r="78" spans="1:23" ht="15" thickBot="1" x14ac:dyDescent="0.4">
      <c r="A78"/>
      <c r="B78" s="3"/>
      <c r="C78" s="3"/>
      <c r="D78" s="144" t="s">
        <v>41</v>
      </c>
      <c r="E78" s="144" t="s">
        <v>41</v>
      </c>
      <c r="F78" s="144" t="s">
        <v>41</v>
      </c>
      <c r="G78" s="144" t="s">
        <v>41</v>
      </c>
      <c r="H78" s="2" t="s">
        <v>41</v>
      </c>
      <c r="I78" s="144" t="s">
        <v>41</v>
      </c>
      <c r="J78" s="144" t="s">
        <v>41</v>
      </c>
      <c r="K78" s="369" t="s">
        <v>41</v>
      </c>
      <c r="L78" s="369" t="s">
        <v>41</v>
      </c>
      <c r="M78" s="2"/>
      <c r="N78" s="2"/>
      <c r="O78" s="2"/>
      <c r="P78" s="2"/>
      <c r="Q78" s="2"/>
      <c r="R78" s="2"/>
      <c r="S78" s="2"/>
      <c r="T78"/>
      <c r="U78"/>
      <c r="V78"/>
      <c r="W78"/>
    </row>
    <row r="79" spans="1:23" x14ac:dyDescent="0.35">
      <c r="A79"/>
      <c r="B79" s="3" t="s">
        <v>881</v>
      </c>
      <c r="C79" s="494" t="s">
        <v>406</v>
      </c>
      <c r="D79" s="11" t="s">
        <v>565</v>
      </c>
      <c r="E79" s="3" t="s">
        <v>266</v>
      </c>
      <c r="F79" s="84" t="s">
        <v>879</v>
      </c>
      <c r="G79" s="11" t="s">
        <v>565</v>
      </c>
      <c r="H79" s="12" t="s">
        <v>422</v>
      </c>
      <c r="I79" s="11" t="s">
        <v>565</v>
      </c>
      <c r="J79" s="3" t="s">
        <v>266</v>
      </c>
      <c r="K79" s="331" t="s">
        <v>368</v>
      </c>
      <c r="L79" s="331" t="s">
        <v>898</v>
      </c>
      <c r="M79" s="58" t="s">
        <v>25</v>
      </c>
      <c r="N79" s="58" t="s">
        <v>25</v>
      </c>
      <c r="O79" s="58" t="s">
        <v>25</v>
      </c>
      <c r="P79" s="58" t="s">
        <v>25</v>
      </c>
      <c r="Q79" s="58"/>
      <c r="R79" s="58" t="s">
        <v>25</v>
      </c>
      <c r="S79" s="58" t="s">
        <v>25</v>
      </c>
      <c r="T79" s="58"/>
      <c r="U79"/>
      <c r="V79"/>
      <c r="W79"/>
    </row>
    <row r="80" spans="1:23" x14ac:dyDescent="0.35">
      <c r="A80"/>
      <c r="B80" s="5"/>
      <c r="C80" s="494"/>
      <c r="D80" s="13" t="s">
        <v>566</v>
      </c>
      <c r="E80" s="3" t="s">
        <v>266</v>
      </c>
      <c r="F80" s="78" t="s">
        <v>879</v>
      </c>
      <c r="G80" s="13" t="s">
        <v>566</v>
      </c>
      <c r="H80" s="14" t="s">
        <v>423</v>
      </c>
      <c r="I80" s="13" t="s">
        <v>566</v>
      </c>
      <c r="J80" s="3" t="s">
        <v>266</v>
      </c>
      <c r="K80" s="332" t="s">
        <v>368</v>
      </c>
      <c r="L80" s="332" t="s">
        <v>898</v>
      </c>
      <c r="M80" s="58" t="s">
        <v>25</v>
      </c>
      <c r="N80" s="58" t="s">
        <v>25</v>
      </c>
      <c r="O80" s="58" t="s">
        <v>25</v>
      </c>
      <c r="P80" s="58" t="s">
        <v>25</v>
      </c>
      <c r="Q80" s="58"/>
      <c r="R80" s="58" t="s">
        <v>25</v>
      </c>
      <c r="S80" s="58" t="s">
        <v>25</v>
      </c>
      <c r="T80" s="58"/>
      <c r="U80"/>
      <c r="V80"/>
      <c r="W80"/>
    </row>
    <row r="81" spans="1:23" x14ac:dyDescent="0.35">
      <c r="A81"/>
      <c r="B81" s="3"/>
      <c r="C81" s="3"/>
      <c r="D81" s="13" t="s">
        <v>567</v>
      </c>
      <c r="E81" s="3" t="s">
        <v>266</v>
      </c>
      <c r="F81" s="78" t="s">
        <v>879</v>
      </c>
      <c r="G81" s="13" t="s">
        <v>567</v>
      </c>
      <c r="H81" s="14" t="s">
        <v>424</v>
      </c>
      <c r="I81" s="13" t="s">
        <v>567</v>
      </c>
      <c r="J81" s="3" t="s">
        <v>266</v>
      </c>
      <c r="K81" s="332" t="s">
        <v>553</v>
      </c>
      <c r="L81" s="332" t="s">
        <v>898</v>
      </c>
      <c r="M81" s="58" t="s">
        <v>25</v>
      </c>
      <c r="N81" s="58" t="s">
        <v>25</v>
      </c>
      <c r="O81" s="58" t="s">
        <v>25</v>
      </c>
      <c r="P81" s="58" t="s">
        <v>25</v>
      </c>
      <c r="Q81" s="58"/>
      <c r="R81" s="58" t="s">
        <v>25</v>
      </c>
      <c r="S81" s="58" t="s">
        <v>25</v>
      </c>
      <c r="T81" s="58"/>
      <c r="U81"/>
      <c r="V81"/>
      <c r="W81"/>
    </row>
    <row r="82" spans="1:23" x14ac:dyDescent="0.35">
      <c r="A82"/>
      <c r="B82" s="3"/>
      <c r="C82" s="3"/>
      <c r="D82" s="13" t="s">
        <v>568</v>
      </c>
      <c r="E82" s="3" t="s">
        <v>266</v>
      </c>
      <c r="F82" s="78" t="s">
        <v>879</v>
      </c>
      <c r="G82" s="13" t="s">
        <v>568</v>
      </c>
      <c r="H82" s="86" t="s">
        <v>882</v>
      </c>
      <c r="I82" s="13" t="s">
        <v>568</v>
      </c>
      <c r="J82" s="3" t="s">
        <v>266</v>
      </c>
      <c r="K82" s="332" t="s">
        <v>368</v>
      </c>
      <c r="L82" s="332" t="s">
        <v>898</v>
      </c>
      <c r="M82" s="58" t="s">
        <v>25</v>
      </c>
      <c r="N82" s="58" t="s">
        <v>25</v>
      </c>
      <c r="O82" s="58" t="s">
        <v>25</v>
      </c>
      <c r="P82" s="58" t="s">
        <v>25</v>
      </c>
      <c r="Q82" s="58"/>
      <c r="R82" s="58" t="s">
        <v>25</v>
      </c>
      <c r="S82" s="58" t="s">
        <v>25</v>
      </c>
      <c r="T82" s="58"/>
      <c r="U82"/>
      <c r="V82"/>
      <c r="W82"/>
    </row>
    <row r="83" spans="1:23" x14ac:dyDescent="0.35">
      <c r="A83"/>
      <c r="B83" s="3"/>
      <c r="C83" s="3"/>
      <c r="D83" s="13" t="s">
        <v>569</v>
      </c>
      <c r="E83" s="3" t="s">
        <v>266</v>
      </c>
      <c r="F83" s="78" t="s">
        <v>879</v>
      </c>
      <c r="G83" s="13" t="s">
        <v>569</v>
      </c>
      <c r="H83" s="86" t="s">
        <v>425</v>
      </c>
      <c r="I83" s="13" t="s">
        <v>569</v>
      </c>
      <c r="J83" s="3" t="s">
        <v>266</v>
      </c>
      <c r="K83" s="332" t="s">
        <v>368</v>
      </c>
      <c r="L83" s="332" t="s">
        <v>898</v>
      </c>
      <c r="M83" s="58" t="s">
        <v>25</v>
      </c>
      <c r="N83" s="58" t="s">
        <v>25</v>
      </c>
      <c r="O83" s="58" t="s">
        <v>25</v>
      </c>
      <c r="P83" s="58" t="s">
        <v>25</v>
      </c>
      <c r="Q83" s="58"/>
      <c r="R83" s="58" t="s">
        <v>25</v>
      </c>
      <c r="S83" s="58" t="s">
        <v>25</v>
      </c>
      <c r="T83" s="58"/>
      <c r="U83"/>
      <c r="V83"/>
      <c r="W83"/>
    </row>
    <row r="84" spans="1:23" x14ac:dyDescent="0.35">
      <c r="A84"/>
      <c r="B84"/>
      <c r="C84"/>
      <c r="D84" s="13" t="s">
        <v>570</v>
      </c>
      <c r="E84" s="3" t="s">
        <v>266</v>
      </c>
      <c r="F84" s="78" t="s">
        <v>879</v>
      </c>
      <c r="G84" s="13" t="s">
        <v>570</v>
      </c>
      <c r="H84" s="86" t="s">
        <v>883</v>
      </c>
      <c r="I84" s="13" t="s">
        <v>570</v>
      </c>
      <c r="J84" s="3" t="s">
        <v>266</v>
      </c>
      <c r="K84" s="332" t="s">
        <v>368</v>
      </c>
      <c r="L84" s="332" t="s">
        <v>898</v>
      </c>
      <c r="M84" s="58" t="s">
        <v>25</v>
      </c>
      <c r="N84" s="58" t="s">
        <v>25</v>
      </c>
      <c r="O84" s="58" t="s">
        <v>25</v>
      </c>
      <c r="P84" s="58" t="s">
        <v>25</v>
      </c>
      <c r="Q84" s="58"/>
      <c r="R84" s="58" t="s">
        <v>25</v>
      </c>
      <c r="S84" s="58" t="s">
        <v>25</v>
      </c>
      <c r="T84" s="58"/>
      <c r="U84"/>
      <c r="V84" t="s">
        <v>561</v>
      </c>
      <c r="W84"/>
    </row>
    <row r="85" spans="1:23" x14ac:dyDescent="0.35">
      <c r="A85"/>
      <c r="B85" s="144"/>
      <c r="C85" s="144"/>
      <c r="D85" s="13" t="s">
        <v>884</v>
      </c>
      <c r="E85" s="3" t="s">
        <v>266</v>
      </c>
      <c r="F85" s="78" t="s">
        <v>879</v>
      </c>
      <c r="G85" s="13" t="s">
        <v>884</v>
      </c>
      <c r="H85" s="86" t="s">
        <v>426</v>
      </c>
      <c r="I85" s="13" t="s">
        <v>884</v>
      </c>
      <c r="J85" s="3" t="s">
        <v>266</v>
      </c>
      <c r="K85" s="332" t="s">
        <v>368</v>
      </c>
      <c r="L85" s="332" t="s">
        <v>898</v>
      </c>
      <c r="M85" s="58" t="s">
        <v>25</v>
      </c>
      <c r="N85" s="58" t="s">
        <v>25</v>
      </c>
      <c r="O85" s="58" t="s">
        <v>25</v>
      </c>
      <c r="P85" s="58" t="s">
        <v>25</v>
      </c>
      <c r="Q85" s="58"/>
      <c r="R85" s="58" t="s">
        <v>25</v>
      </c>
      <c r="S85" s="58" t="s">
        <v>25</v>
      </c>
      <c r="T85" s="58"/>
      <c r="U85"/>
      <c r="V85" t="s">
        <v>41</v>
      </c>
      <c r="W85" t="s">
        <v>41</v>
      </c>
    </row>
    <row r="86" spans="1:23" ht="29" x14ac:dyDescent="0.35">
      <c r="A86" s="4" t="s">
        <v>899</v>
      </c>
      <c r="B86" s="3" t="s">
        <v>405</v>
      </c>
      <c r="C86" s="494" t="s">
        <v>397</v>
      </c>
      <c r="D86" s="13" t="s">
        <v>886</v>
      </c>
      <c r="E86" s="3" t="s">
        <v>266</v>
      </c>
      <c r="F86" s="78" t="s">
        <v>879</v>
      </c>
      <c r="G86" s="13" t="s">
        <v>886</v>
      </c>
      <c r="H86" s="86" t="s">
        <v>383</v>
      </c>
      <c r="I86" s="13" t="s">
        <v>886</v>
      </c>
      <c r="J86" s="3" t="s">
        <v>266</v>
      </c>
      <c r="K86" s="332" t="s">
        <v>368</v>
      </c>
      <c r="L86" s="332" t="s">
        <v>898</v>
      </c>
      <c r="M86" s="58" t="s">
        <v>25</v>
      </c>
      <c r="N86" s="58" t="s">
        <v>25</v>
      </c>
      <c r="O86" s="58" t="s">
        <v>25</v>
      </c>
      <c r="P86" s="58" t="s">
        <v>25</v>
      </c>
      <c r="Q86" s="58"/>
      <c r="R86" s="58" t="s">
        <v>25</v>
      </c>
      <c r="S86" s="58" t="s">
        <v>25</v>
      </c>
      <c r="T86" s="58"/>
      <c r="U86"/>
      <c r="V86" t="s">
        <v>561</v>
      </c>
      <c r="W86"/>
    </row>
    <row r="87" spans="1:23" ht="15" thickBot="1" x14ac:dyDescent="0.4">
      <c r="A87"/>
      <c r="B87" s="5"/>
      <c r="C87" s="494"/>
      <c r="D87" s="15" t="s">
        <v>887</v>
      </c>
      <c r="E87" s="3" t="s">
        <v>266</v>
      </c>
      <c r="F87" s="85" t="s">
        <v>879</v>
      </c>
      <c r="G87" s="15" t="s">
        <v>887</v>
      </c>
      <c r="H87" s="16" t="s">
        <v>888</v>
      </c>
      <c r="I87" s="15" t="s">
        <v>887</v>
      </c>
      <c r="J87" s="3" t="s">
        <v>266</v>
      </c>
      <c r="K87" s="333" t="s">
        <v>368</v>
      </c>
      <c r="L87" s="333" t="s">
        <v>898</v>
      </c>
      <c r="M87" s="58" t="s">
        <v>25</v>
      </c>
      <c r="N87" s="58" t="s">
        <v>25</v>
      </c>
      <c r="O87" s="58" t="s">
        <v>25</v>
      </c>
      <c r="P87" s="58" t="s">
        <v>25</v>
      </c>
      <c r="Q87" s="58"/>
      <c r="R87" s="58" t="s">
        <v>25</v>
      </c>
      <c r="S87" s="58" t="s">
        <v>25</v>
      </c>
      <c r="T87" s="58"/>
      <c r="U87"/>
      <c r="V87" t="s">
        <v>41</v>
      </c>
      <c r="W87" t="s">
        <v>41</v>
      </c>
    </row>
    <row r="88" spans="1:23" ht="15" thickBot="1" x14ac:dyDescent="0.4">
      <c r="A88"/>
      <c r="B88" s="3"/>
      <c r="C88" s="3"/>
      <c r="D88" s="8" t="s">
        <v>889</v>
      </c>
      <c r="E88" s="3" t="s">
        <v>266</v>
      </c>
      <c r="F88" s="370" t="s">
        <v>890</v>
      </c>
      <c r="G88" s="8" t="s">
        <v>889</v>
      </c>
      <c r="H88" s="371" t="s">
        <v>412</v>
      </c>
      <c r="I88" s="8" t="s">
        <v>889</v>
      </c>
      <c r="J88" s="3" t="s">
        <v>266</v>
      </c>
      <c r="K88" s="337" t="s">
        <v>369</v>
      </c>
      <c r="L88" s="337" t="s">
        <v>891</v>
      </c>
      <c r="M88" s="59" t="s">
        <v>25</v>
      </c>
      <c r="N88" s="59" t="s">
        <v>25</v>
      </c>
      <c r="O88" s="59"/>
      <c r="P88" s="59"/>
      <c r="Q88" s="59"/>
      <c r="R88" s="59"/>
      <c r="S88" s="59"/>
      <c r="T88" s="59" t="s">
        <v>25</v>
      </c>
      <c r="U88"/>
      <c r="V88" s="372" t="s">
        <v>368</v>
      </c>
      <c r="W88" s="373" t="s">
        <v>892</v>
      </c>
    </row>
    <row r="89" spans="1:23" ht="15" thickBot="1" x14ac:dyDescent="0.4">
      <c r="A89"/>
      <c r="B89" s="3"/>
      <c r="C89" s="3"/>
      <c r="D89" s="73" t="s">
        <v>893</v>
      </c>
      <c r="E89" s="3" t="s">
        <v>266</v>
      </c>
      <c r="F89" s="83" t="s">
        <v>890</v>
      </c>
      <c r="G89" s="9" t="s">
        <v>893</v>
      </c>
      <c r="H89" s="374" t="s">
        <v>413</v>
      </c>
      <c r="I89" s="9" t="s">
        <v>893</v>
      </c>
      <c r="J89" s="3" t="s">
        <v>266</v>
      </c>
      <c r="K89" s="339" t="s">
        <v>369</v>
      </c>
      <c r="L89" s="337" t="s">
        <v>891</v>
      </c>
      <c r="M89" s="59" t="s">
        <v>25</v>
      </c>
      <c r="N89" s="59" t="s">
        <v>25</v>
      </c>
      <c r="O89" s="59"/>
      <c r="P89" s="59"/>
      <c r="Q89" s="59"/>
      <c r="R89" s="59"/>
      <c r="S89" s="59"/>
      <c r="T89" s="59" t="s">
        <v>25</v>
      </c>
      <c r="U89"/>
      <c r="V89" s="128" t="s">
        <v>369</v>
      </c>
      <c r="W89" s="129" t="s">
        <v>894</v>
      </c>
    </row>
    <row r="90" spans="1:23" ht="15" thickBot="1" x14ac:dyDescent="0.4">
      <c r="A90"/>
      <c r="B90" s="3"/>
      <c r="C90" s="3"/>
      <c r="D90" s="73" t="s">
        <v>895</v>
      </c>
      <c r="E90" s="3" t="s">
        <v>266</v>
      </c>
      <c r="F90" s="83" t="s">
        <v>890</v>
      </c>
      <c r="G90" s="9" t="s">
        <v>895</v>
      </c>
      <c r="H90" s="374" t="s">
        <v>414</v>
      </c>
      <c r="I90" s="9" t="s">
        <v>895</v>
      </c>
      <c r="J90" s="3" t="s">
        <v>266</v>
      </c>
      <c r="K90" s="339" t="s">
        <v>369</v>
      </c>
      <c r="L90" s="337" t="s">
        <v>891</v>
      </c>
      <c r="M90" s="59" t="s">
        <v>25</v>
      </c>
      <c r="N90" s="59" t="s">
        <v>25</v>
      </c>
      <c r="O90" s="59"/>
      <c r="P90" s="59"/>
      <c r="Q90" s="59"/>
      <c r="R90" s="59"/>
      <c r="S90" s="59"/>
      <c r="T90" s="59" t="s">
        <v>25</v>
      </c>
      <c r="U90"/>
      <c r="V90"/>
      <c r="W90"/>
    </row>
    <row r="91" spans="1:23" ht="15" thickBot="1" x14ac:dyDescent="0.4">
      <c r="A91"/>
      <c r="B91" s="3"/>
      <c r="C91" s="3"/>
      <c r="D91" s="73" t="s">
        <v>896</v>
      </c>
      <c r="E91" s="3" t="s">
        <v>266</v>
      </c>
      <c r="F91" s="83" t="s">
        <v>890</v>
      </c>
      <c r="G91" s="9" t="s">
        <v>896</v>
      </c>
      <c r="H91" s="374" t="s">
        <v>415</v>
      </c>
      <c r="I91" s="9" t="s">
        <v>896</v>
      </c>
      <c r="J91" s="3" t="s">
        <v>266</v>
      </c>
      <c r="K91" s="339" t="s">
        <v>369</v>
      </c>
      <c r="L91" s="337" t="s">
        <v>891</v>
      </c>
      <c r="M91" s="59" t="s">
        <v>25</v>
      </c>
      <c r="N91" s="59" t="s">
        <v>25</v>
      </c>
      <c r="O91" s="59"/>
      <c r="P91" s="59"/>
      <c r="Q91" s="59"/>
      <c r="R91" s="59"/>
      <c r="S91" s="59"/>
      <c r="T91" s="59" t="s">
        <v>25</v>
      </c>
      <c r="U91"/>
      <c r="V91"/>
      <c r="W91"/>
    </row>
    <row r="92" spans="1:23" ht="15" thickBot="1" x14ac:dyDescent="0.4">
      <c r="A92"/>
      <c r="B92" s="3"/>
      <c r="C92" s="3"/>
      <c r="D92" s="375" t="s">
        <v>897</v>
      </c>
      <c r="E92" s="3" t="s">
        <v>266</v>
      </c>
      <c r="F92" s="376" t="s">
        <v>890</v>
      </c>
      <c r="G92" s="10" t="s">
        <v>897</v>
      </c>
      <c r="H92" s="377" t="s">
        <v>416</v>
      </c>
      <c r="I92" s="10" t="s">
        <v>897</v>
      </c>
      <c r="J92" s="3" t="s">
        <v>266</v>
      </c>
      <c r="K92" s="341" t="s">
        <v>369</v>
      </c>
      <c r="L92" s="337" t="s">
        <v>891</v>
      </c>
      <c r="M92" s="59" t="s">
        <v>25</v>
      </c>
      <c r="N92" s="59" t="s">
        <v>25</v>
      </c>
      <c r="O92" s="59"/>
      <c r="P92" s="59"/>
      <c r="Q92" s="59"/>
      <c r="R92" s="59"/>
      <c r="S92" s="59"/>
      <c r="T92" s="59" t="s">
        <v>25</v>
      </c>
      <c r="U92"/>
      <c r="V92"/>
      <c r="W92"/>
    </row>
    <row r="93" spans="1:23" x14ac:dyDescent="0.35">
      <c r="A93"/>
      <c r="B93" s="3"/>
      <c r="C93" s="3"/>
      <c r="D93" s="2"/>
      <c r="E93"/>
      <c r="F93"/>
      <c r="G93" s="2"/>
      <c r="H93"/>
      <c r="I93" s="2"/>
      <c r="J93"/>
      <c r="K93" s="2"/>
      <c r="L93" s="2"/>
      <c r="M93" s="2"/>
      <c r="N93" s="2"/>
      <c r="O93" s="2"/>
      <c r="P93" s="2"/>
      <c r="Q93" s="2"/>
      <c r="R93" s="2"/>
      <c r="S93" s="2"/>
      <c r="T93"/>
      <c r="U93"/>
      <c r="V93"/>
      <c r="W93"/>
    </row>
    <row r="94" spans="1:23" ht="15" thickBot="1" x14ac:dyDescent="0.4">
      <c r="A94"/>
      <c r="B94" s="3"/>
      <c r="C94" s="3"/>
      <c r="D94" s="144" t="s">
        <v>41</v>
      </c>
      <c r="E94" s="144" t="s">
        <v>41</v>
      </c>
      <c r="F94" s="144" t="s">
        <v>41</v>
      </c>
      <c r="G94" s="144" t="s">
        <v>41</v>
      </c>
      <c r="H94" s="2" t="s">
        <v>41</v>
      </c>
      <c r="I94" s="144" t="s">
        <v>41</v>
      </c>
      <c r="J94" s="144" t="s">
        <v>41</v>
      </c>
      <c r="K94" s="144" t="s">
        <v>41</v>
      </c>
      <c r="L94" s="144" t="s">
        <v>41</v>
      </c>
      <c r="M94" s="2"/>
      <c r="N94" s="2"/>
      <c r="O94" s="2"/>
      <c r="P94" s="2"/>
      <c r="Q94" s="2"/>
      <c r="R94" s="2"/>
      <c r="S94" s="2"/>
      <c r="T94"/>
      <c r="U94"/>
      <c r="V94"/>
      <c r="W94"/>
    </row>
    <row r="95" spans="1:23" x14ac:dyDescent="0.35">
      <c r="A95"/>
      <c r="B95" s="3" t="s">
        <v>881</v>
      </c>
      <c r="C95" s="494" t="s">
        <v>406</v>
      </c>
      <c r="D95" s="17" t="s">
        <v>562</v>
      </c>
      <c r="E95" s="3" t="s">
        <v>265</v>
      </c>
      <c r="F95" s="77" t="s">
        <v>900</v>
      </c>
      <c r="G95" s="17" t="s">
        <v>562</v>
      </c>
      <c r="H95" s="89" t="s">
        <v>428</v>
      </c>
      <c r="I95" s="17" t="s">
        <v>562</v>
      </c>
      <c r="J95" s="3" t="s">
        <v>265</v>
      </c>
      <c r="K95" s="325" t="s">
        <v>901</v>
      </c>
      <c r="L95" s="325" t="s">
        <v>902</v>
      </c>
      <c r="M95" s="56" t="s">
        <v>25</v>
      </c>
      <c r="N95" s="56" t="s">
        <v>25</v>
      </c>
      <c r="O95" s="56" t="s">
        <v>25</v>
      </c>
      <c r="P95" s="56" t="s">
        <v>25</v>
      </c>
      <c r="Q95" s="56"/>
      <c r="R95" s="56" t="s">
        <v>25</v>
      </c>
      <c r="S95" s="56" t="s">
        <v>25</v>
      </c>
      <c r="T95" s="56" t="s">
        <v>25</v>
      </c>
      <c r="U95"/>
      <c r="V95"/>
      <c r="W95"/>
    </row>
    <row r="96" spans="1:23" x14ac:dyDescent="0.35">
      <c r="A96"/>
      <c r="B96" s="5"/>
      <c r="C96" s="494"/>
      <c r="D96" s="19" t="s">
        <v>563</v>
      </c>
      <c r="E96" s="3" t="s">
        <v>265</v>
      </c>
      <c r="F96" s="79" t="s">
        <v>900</v>
      </c>
      <c r="G96" s="19" t="s">
        <v>563</v>
      </c>
      <c r="H96" s="90" t="s">
        <v>423</v>
      </c>
      <c r="I96" s="19" t="s">
        <v>563</v>
      </c>
      <c r="J96" s="3" t="s">
        <v>265</v>
      </c>
      <c r="K96" s="326" t="s">
        <v>901</v>
      </c>
      <c r="L96" s="326" t="s">
        <v>902</v>
      </c>
      <c r="M96" s="56" t="s">
        <v>25</v>
      </c>
      <c r="N96" s="56" t="s">
        <v>25</v>
      </c>
      <c r="O96" s="56" t="s">
        <v>25</v>
      </c>
      <c r="P96" s="56" t="s">
        <v>25</v>
      </c>
      <c r="Q96" s="56"/>
      <c r="R96" s="56" t="s">
        <v>25</v>
      </c>
      <c r="S96" s="56" t="s">
        <v>25</v>
      </c>
      <c r="T96" s="56" t="s">
        <v>25</v>
      </c>
      <c r="U96"/>
      <c r="V96"/>
      <c r="W96"/>
    </row>
    <row r="97" spans="1:23" x14ac:dyDescent="0.35">
      <c r="A97"/>
      <c r="B97" s="3"/>
      <c r="C97" s="3"/>
      <c r="D97" s="19" t="s">
        <v>564</v>
      </c>
      <c r="E97" s="3" t="s">
        <v>265</v>
      </c>
      <c r="F97" s="79" t="s">
        <v>900</v>
      </c>
      <c r="G97" s="19" t="s">
        <v>564</v>
      </c>
      <c r="H97" s="90" t="s">
        <v>424</v>
      </c>
      <c r="I97" s="19" t="s">
        <v>564</v>
      </c>
      <c r="J97" s="3" t="s">
        <v>265</v>
      </c>
      <c r="K97" s="326" t="s">
        <v>901</v>
      </c>
      <c r="L97" s="326" t="s">
        <v>903</v>
      </c>
      <c r="M97" s="56" t="s">
        <v>25</v>
      </c>
      <c r="N97" s="56" t="s">
        <v>25</v>
      </c>
      <c r="O97" s="56" t="s">
        <v>25</v>
      </c>
      <c r="P97" s="56" t="s">
        <v>25</v>
      </c>
      <c r="Q97" s="56"/>
      <c r="R97" s="56" t="s">
        <v>25</v>
      </c>
      <c r="S97" s="56" t="s">
        <v>25</v>
      </c>
      <c r="T97" s="56" t="s">
        <v>25</v>
      </c>
      <c r="U97"/>
      <c r="V97"/>
      <c r="W97"/>
    </row>
    <row r="98" spans="1:23" x14ac:dyDescent="0.35">
      <c r="A98"/>
      <c r="B98" s="3"/>
      <c r="C98" s="3"/>
      <c r="D98" s="19" t="s">
        <v>904</v>
      </c>
      <c r="E98" s="3" t="s">
        <v>265</v>
      </c>
      <c r="F98" s="79" t="s">
        <v>900</v>
      </c>
      <c r="G98" s="19" t="s">
        <v>904</v>
      </c>
      <c r="H98" s="90" t="s">
        <v>429</v>
      </c>
      <c r="I98" s="19" t="s">
        <v>904</v>
      </c>
      <c r="J98" s="3" t="s">
        <v>265</v>
      </c>
      <c r="K98" s="326" t="s">
        <v>901</v>
      </c>
      <c r="L98" s="326" t="s">
        <v>903</v>
      </c>
      <c r="M98" s="56" t="s">
        <v>25</v>
      </c>
      <c r="N98" s="56" t="s">
        <v>25</v>
      </c>
      <c r="O98" s="56" t="s">
        <v>25</v>
      </c>
      <c r="P98" s="56" t="s">
        <v>25</v>
      </c>
      <c r="Q98" s="56"/>
      <c r="R98" s="56" t="s">
        <v>25</v>
      </c>
      <c r="S98" s="56" t="s">
        <v>25</v>
      </c>
      <c r="T98" s="56" t="s">
        <v>25</v>
      </c>
      <c r="U98"/>
      <c r="V98"/>
      <c r="W98"/>
    </row>
    <row r="99" spans="1:23" x14ac:dyDescent="0.35">
      <c r="A99"/>
      <c r="B99" s="3"/>
      <c r="C99" s="3"/>
      <c r="D99" s="19" t="s">
        <v>905</v>
      </c>
      <c r="E99" s="3" t="s">
        <v>265</v>
      </c>
      <c r="F99" s="79" t="s">
        <v>900</v>
      </c>
      <c r="G99" s="19" t="s">
        <v>905</v>
      </c>
      <c r="H99" s="90" t="s">
        <v>906</v>
      </c>
      <c r="I99" s="19" t="s">
        <v>905</v>
      </c>
      <c r="J99" s="3" t="s">
        <v>265</v>
      </c>
      <c r="K99" s="326" t="s">
        <v>901</v>
      </c>
      <c r="L99" s="326" t="s">
        <v>903</v>
      </c>
      <c r="M99" s="56" t="s">
        <v>25</v>
      </c>
      <c r="N99" s="56" t="s">
        <v>25</v>
      </c>
      <c r="O99" s="56" t="s">
        <v>25</v>
      </c>
      <c r="P99" s="56" t="s">
        <v>25</v>
      </c>
      <c r="Q99" s="56"/>
      <c r="R99" s="56" t="s">
        <v>25</v>
      </c>
      <c r="S99" s="56" t="s">
        <v>25</v>
      </c>
      <c r="T99" s="56" t="s">
        <v>25</v>
      </c>
      <c r="U99"/>
      <c r="V99"/>
      <c r="W99"/>
    </row>
    <row r="100" spans="1:23" x14ac:dyDescent="0.35">
      <c r="A100"/>
      <c r="B100"/>
      <c r="C100"/>
      <c r="D100" s="19" t="s">
        <v>907</v>
      </c>
      <c r="E100" s="3" t="s">
        <v>265</v>
      </c>
      <c r="F100" s="79" t="s">
        <v>900</v>
      </c>
      <c r="G100" s="19" t="s">
        <v>907</v>
      </c>
      <c r="H100" s="90" t="s">
        <v>383</v>
      </c>
      <c r="I100" s="19" t="s">
        <v>907</v>
      </c>
      <c r="J100" s="3" t="s">
        <v>265</v>
      </c>
      <c r="K100" s="326" t="s">
        <v>901</v>
      </c>
      <c r="L100" s="326" t="s">
        <v>903</v>
      </c>
      <c r="M100" s="56" t="s">
        <v>25</v>
      </c>
      <c r="N100" s="56" t="s">
        <v>25</v>
      </c>
      <c r="O100" s="56" t="s">
        <v>25</v>
      </c>
      <c r="P100" s="56" t="s">
        <v>25</v>
      </c>
      <c r="Q100" s="56"/>
      <c r="R100" s="56" t="s">
        <v>25</v>
      </c>
      <c r="S100" s="56" t="s">
        <v>25</v>
      </c>
      <c r="T100" s="56" t="s">
        <v>25</v>
      </c>
      <c r="U100"/>
      <c r="V100"/>
      <c r="W100"/>
    </row>
    <row r="101" spans="1:23" ht="15" thickBot="1" x14ac:dyDescent="0.4">
      <c r="A101"/>
      <c r="B101" s="144"/>
      <c r="C101" s="144"/>
      <c r="D101" s="21" t="s">
        <v>908</v>
      </c>
      <c r="E101" s="3" t="s">
        <v>265</v>
      </c>
      <c r="F101" s="359" t="s">
        <v>900</v>
      </c>
      <c r="G101" s="21" t="s">
        <v>908</v>
      </c>
      <c r="H101" s="90" t="s">
        <v>909</v>
      </c>
      <c r="I101" s="21" t="s">
        <v>908</v>
      </c>
      <c r="J101" s="3" t="s">
        <v>265</v>
      </c>
      <c r="K101" s="328" t="s">
        <v>901</v>
      </c>
      <c r="L101" s="328" t="s">
        <v>903</v>
      </c>
      <c r="M101" s="56" t="s">
        <v>25</v>
      </c>
      <c r="N101" s="56" t="s">
        <v>25</v>
      </c>
      <c r="O101" s="56" t="s">
        <v>25</v>
      </c>
      <c r="P101" s="56" t="s">
        <v>25</v>
      </c>
      <c r="Q101" s="56"/>
      <c r="R101" s="56" t="s">
        <v>25</v>
      </c>
      <c r="S101" s="56" t="s">
        <v>25</v>
      </c>
      <c r="T101" s="56" t="s">
        <v>25</v>
      </c>
      <c r="U101"/>
      <c r="V101"/>
      <c r="W101"/>
    </row>
    <row r="102" spans="1:23" ht="15" thickBot="1" x14ac:dyDescent="0.4">
      <c r="A102" s="4" t="s">
        <v>910</v>
      </c>
      <c r="B102" s="3" t="s">
        <v>405</v>
      </c>
      <c r="C102" s="494" t="s">
        <v>397</v>
      </c>
      <c r="D102" s="35" t="s">
        <v>911</v>
      </c>
      <c r="E102" s="3" t="s">
        <v>267</v>
      </c>
      <c r="F102" s="82" t="s">
        <v>912</v>
      </c>
      <c r="G102" s="35" t="s">
        <v>911</v>
      </c>
      <c r="H102" s="87" t="s">
        <v>407</v>
      </c>
      <c r="I102" s="35" t="s">
        <v>911</v>
      </c>
      <c r="J102" s="3" t="s">
        <v>267</v>
      </c>
      <c r="K102" s="362" t="s">
        <v>913</v>
      </c>
      <c r="L102" s="363" t="s">
        <v>903</v>
      </c>
      <c r="M102" s="60" t="s">
        <v>25</v>
      </c>
      <c r="N102" s="60" t="s">
        <v>25</v>
      </c>
      <c r="O102" s="60" t="s">
        <v>25</v>
      </c>
      <c r="P102" s="60" t="s">
        <v>25</v>
      </c>
      <c r="Q102" s="60"/>
      <c r="R102" s="60" t="s">
        <v>25</v>
      </c>
      <c r="S102" s="60" t="s">
        <v>25</v>
      </c>
      <c r="T102" s="60" t="s">
        <v>25</v>
      </c>
      <c r="U102"/>
      <c r="V102" t="s">
        <v>561</v>
      </c>
      <c r="W102"/>
    </row>
    <row r="103" spans="1:23" ht="15" thickBot="1" x14ac:dyDescent="0.4">
      <c r="A103"/>
      <c r="B103" s="5"/>
      <c r="C103" s="494"/>
      <c r="D103" s="32" t="s">
        <v>914</v>
      </c>
      <c r="E103" s="3" t="s">
        <v>267</v>
      </c>
      <c r="F103" s="80" t="s">
        <v>912</v>
      </c>
      <c r="G103" s="32" t="s">
        <v>914</v>
      </c>
      <c r="H103" s="88" t="s">
        <v>408</v>
      </c>
      <c r="I103" s="32" t="s">
        <v>914</v>
      </c>
      <c r="J103" s="3" t="s">
        <v>267</v>
      </c>
      <c r="K103" s="362" t="s">
        <v>901</v>
      </c>
      <c r="L103" s="378" t="s">
        <v>903</v>
      </c>
      <c r="M103" s="60" t="s">
        <v>25</v>
      </c>
      <c r="N103" s="60" t="s">
        <v>25</v>
      </c>
      <c r="O103" s="60" t="s">
        <v>25</v>
      </c>
      <c r="P103" s="60" t="s">
        <v>25</v>
      </c>
      <c r="Q103" s="60"/>
      <c r="R103" s="60" t="s">
        <v>25</v>
      </c>
      <c r="S103" s="60" t="s">
        <v>25</v>
      </c>
      <c r="T103" s="60" t="s">
        <v>25</v>
      </c>
      <c r="U103"/>
      <c r="V103" t="s">
        <v>41</v>
      </c>
      <c r="W103" t="s">
        <v>41</v>
      </c>
    </row>
    <row r="104" spans="1:23" ht="15" thickBot="1" x14ac:dyDescent="0.4">
      <c r="A104" s="4"/>
      <c r="B104" s="5"/>
      <c r="C104" s="3"/>
      <c r="D104" s="32" t="s">
        <v>915</v>
      </c>
      <c r="E104" s="3" t="s">
        <v>267</v>
      </c>
      <c r="F104" s="80" t="s">
        <v>912</v>
      </c>
      <c r="G104" s="32" t="s">
        <v>915</v>
      </c>
      <c r="H104" s="88" t="s">
        <v>409</v>
      </c>
      <c r="I104" s="32" t="s">
        <v>915</v>
      </c>
      <c r="J104" s="3" t="s">
        <v>267</v>
      </c>
      <c r="K104" s="362" t="s">
        <v>901</v>
      </c>
      <c r="L104" s="378" t="s">
        <v>903</v>
      </c>
      <c r="M104" s="60" t="s">
        <v>25</v>
      </c>
      <c r="N104" s="60" t="s">
        <v>25</v>
      </c>
      <c r="O104" s="60" t="s">
        <v>25</v>
      </c>
      <c r="P104" s="60" t="s">
        <v>25</v>
      </c>
      <c r="Q104" s="60"/>
      <c r="R104" s="60" t="s">
        <v>25</v>
      </c>
      <c r="S104" s="60" t="s">
        <v>25</v>
      </c>
      <c r="T104" s="60" t="s">
        <v>25</v>
      </c>
      <c r="U104"/>
      <c r="V104" s="122" t="s">
        <v>367</v>
      </c>
      <c r="W104" s="114" t="s">
        <v>892</v>
      </c>
    </row>
    <row r="105" spans="1:23" ht="15" thickBot="1" x14ac:dyDescent="0.4">
      <c r="A105" s="4"/>
      <c r="B105" s="5"/>
      <c r="C105" s="3"/>
      <c r="D105" s="34" t="s">
        <v>916</v>
      </c>
      <c r="E105" s="3" t="s">
        <v>267</v>
      </c>
      <c r="F105" s="81" t="s">
        <v>912</v>
      </c>
      <c r="G105" s="34" t="s">
        <v>916</v>
      </c>
      <c r="H105" s="121" t="s">
        <v>410</v>
      </c>
      <c r="I105" s="34" t="s">
        <v>916</v>
      </c>
      <c r="J105" s="3" t="s">
        <v>267</v>
      </c>
      <c r="K105" s="362" t="s">
        <v>901</v>
      </c>
      <c r="L105" s="379" t="s">
        <v>903</v>
      </c>
      <c r="M105" s="60" t="s">
        <v>25</v>
      </c>
      <c r="N105" s="60" t="s">
        <v>25</v>
      </c>
      <c r="O105" s="60" t="s">
        <v>25</v>
      </c>
      <c r="P105" s="60" t="s">
        <v>25</v>
      </c>
      <c r="Q105" s="60"/>
      <c r="R105" s="60" t="s">
        <v>25</v>
      </c>
      <c r="S105" s="60" t="s">
        <v>25</v>
      </c>
      <c r="T105" s="60" t="s">
        <v>25</v>
      </c>
      <c r="U105"/>
      <c r="V105" s="130" t="s">
        <v>370</v>
      </c>
      <c r="W105" s="116" t="s">
        <v>871</v>
      </c>
    </row>
    <row r="106" spans="1:23" x14ac:dyDescent="0.35">
      <c r="A106" s="4"/>
      <c r="B106" s="5"/>
      <c r="C106" s="3"/>
      <c r="D106" s="120"/>
      <c r="E106" s="3"/>
      <c r="F106" s="119"/>
      <c r="G106" s="120"/>
      <c r="H106"/>
      <c r="I106" s="120"/>
      <c r="J106" s="3"/>
      <c r="K106" s="380"/>
      <c r="L106" s="380"/>
      <c r="M106" s="2"/>
      <c r="N106" s="2"/>
      <c r="O106" s="2"/>
      <c r="P106" s="2"/>
      <c r="Q106" s="2"/>
      <c r="R106" s="2"/>
      <c r="S106" s="2"/>
      <c r="T106" s="2"/>
      <c r="U106"/>
      <c r="V106"/>
      <c r="W106"/>
    </row>
    <row r="107" spans="1:23" x14ac:dyDescent="0.35">
      <c r="A107" s="4"/>
      <c r="B107" s="5"/>
      <c r="C107" s="3"/>
      <c r="V107"/>
      <c r="W107"/>
    </row>
    <row r="108" spans="1:23" x14ac:dyDescent="0.35">
      <c r="A108"/>
      <c r="B108" s="5"/>
      <c r="C108" s="3"/>
      <c r="V108"/>
      <c r="W108"/>
    </row>
    <row r="109" spans="1:23" x14ac:dyDescent="0.35">
      <c r="A109"/>
      <c r="B109" s="3" t="s">
        <v>881</v>
      </c>
      <c r="C109" s="494" t="s">
        <v>406</v>
      </c>
      <c r="V109"/>
      <c r="W109"/>
    </row>
    <row r="110" spans="1:23" x14ac:dyDescent="0.35">
      <c r="A110"/>
      <c r="B110" s="5"/>
      <c r="C110" s="494"/>
      <c r="V110"/>
      <c r="W110"/>
    </row>
    <row r="111" spans="1:23" x14ac:dyDescent="0.35">
      <c r="A111"/>
      <c r="B111" s="3"/>
      <c r="C111" s="3"/>
      <c r="V111"/>
      <c r="W111"/>
    </row>
    <row r="112" spans="1:23" x14ac:dyDescent="0.35">
      <c r="A112"/>
      <c r="B112" s="3"/>
      <c r="C112" s="3"/>
      <c r="V112"/>
      <c r="W112"/>
    </row>
    <row r="113" spans="1:23" x14ac:dyDescent="0.35">
      <c r="A113"/>
      <c r="B113" s="5"/>
      <c r="C113" s="3"/>
      <c r="V113"/>
      <c r="W113"/>
    </row>
  </sheetData>
  <sheetProtection selectLockedCells="1" selectUnlockedCells="1"/>
  <mergeCells count="11">
    <mergeCell ref="C95:C96"/>
    <mergeCell ref="C102:C103"/>
    <mergeCell ref="C109:C110"/>
    <mergeCell ref="B1:C1"/>
    <mergeCell ref="E1:F1"/>
    <mergeCell ref="C3:C5"/>
    <mergeCell ref="C45:C46"/>
    <mergeCell ref="C65:C66"/>
    <mergeCell ref="C70:C71"/>
    <mergeCell ref="C79:C80"/>
    <mergeCell ref="C86:C8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F460"/>
  <sheetViews>
    <sheetView topLeftCell="A74" workbookViewId="0">
      <selection sqref="A1:AN1048576"/>
    </sheetView>
  </sheetViews>
  <sheetFormatPr baseColWidth="10" defaultRowHeight="14.5" x14ac:dyDescent="0.35"/>
  <cols>
    <col min="1" max="1" width="12.6328125" style="141" customWidth="1"/>
    <col min="2" max="2" width="150.6328125" style="141" customWidth="1"/>
    <col min="3" max="3" width="12.6328125" style="141" customWidth="1"/>
    <col min="4" max="4" width="180.54296875" style="141" customWidth="1"/>
    <col min="5" max="5" width="12.6328125" style="141" customWidth="1"/>
    <col min="6" max="6" width="75.453125" style="141" customWidth="1"/>
    <col min="7" max="7" width="12.6328125" style="141" customWidth="1"/>
    <col min="8" max="8" width="4" style="141" customWidth="1"/>
    <col min="9" max="40" width="10.90625" style="141"/>
  </cols>
  <sheetData>
    <row r="1" spans="1:40" ht="15" thickBot="1" x14ac:dyDescent="0.4">
      <c r="A1" s="6" t="s">
        <v>341</v>
      </c>
      <c r="B1" s="6" t="s">
        <v>475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40" s="6" customFormat="1" ht="15" thickBot="1" x14ac:dyDescent="0.4">
      <c r="A2" s="67" t="s">
        <v>175</v>
      </c>
      <c r="B2" s="97" t="s">
        <v>173</v>
      </c>
      <c r="C2" s="67" t="s">
        <v>175</v>
      </c>
      <c r="D2" s="61" t="s">
        <v>174</v>
      </c>
      <c r="E2" s="67" t="s">
        <v>175</v>
      </c>
      <c r="F2" s="98" t="s">
        <v>102</v>
      </c>
      <c r="G2" s="67" t="s">
        <v>175</v>
      </c>
      <c r="H2" s="50" t="s">
        <v>177</v>
      </c>
    </row>
    <row r="3" spans="1:40" s="6" customFormat="1" x14ac:dyDescent="0.35">
      <c r="A3" s="65" t="s">
        <v>41</v>
      </c>
      <c r="B3" s="66" t="s">
        <v>41</v>
      </c>
      <c r="C3" s="66" t="s">
        <v>41</v>
      </c>
      <c r="D3" s="66" t="s">
        <v>41</v>
      </c>
      <c r="E3" s="66" t="s">
        <v>41</v>
      </c>
      <c r="F3" s="68" t="s">
        <v>41</v>
      </c>
      <c r="G3" s="66" t="s">
        <v>41</v>
      </c>
      <c r="H3" s="69" t="s">
        <v>41</v>
      </c>
    </row>
    <row r="4" spans="1:40" ht="20.149999999999999" customHeight="1" x14ac:dyDescent="0.35">
      <c r="A4" s="99" t="s">
        <v>132</v>
      </c>
      <c r="B4" s="39" t="s">
        <v>34</v>
      </c>
      <c r="C4" s="94" t="s">
        <v>132</v>
      </c>
      <c r="D4" s="39" t="s">
        <v>134</v>
      </c>
      <c r="E4" s="94" t="s">
        <v>132</v>
      </c>
      <c r="F4" s="94" t="s">
        <v>645</v>
      </c>
      <c r="G4" s="94" t="s">
        <v>132</v>
      </c>
      <c r="H4" s="44" t="s">
        <v>2</v>
      </c>
      <c r="I4" s="54" t="s">
        <v>6</v>
      </c>
      <c r="J4"/>
      <c r="K4" s="54" t="s">
        <v>8</v>
      </c>
      <c r="L4"/>
      <c r="M4" s="54" t="s">
        <v>10</v>
      </c>
      <c r="N4"/>
      <c r="O4" t="s">
        <v>469</v>
      </c>
      <c r="P4"/>
      <c r="Q4"/>
      <c r="R4"/>
      <c r="S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ht="20.149999999999999" customHeight="1" x14ac:dyDescent="0.35">
      <c r="A5" s="99" t="s">
        <v>133</v>
      </c>
      <c r="B5" s="39" t="s">
        <v>34</v>
      </c>
      <c r="C5" s="94" t="s">
        <v>133</v>
      </c>
      <c r="D5" s="39" t="s">
        <v>35</v>
      </c>
      <c r="E5" s="94" t="s">
        <v>133</v>
      </c>
      <c r="F5" s="94" t="s">
        <v>645</v>
      </c>
      <c r="G5" s="94" t="s">
        <v>133</v>
      </c>
      <c r="H5" s="44" t="s">
        <v>2</v>
      </c>
      <c r="I5" s="54" t="s">
        <v>6</v>
      </c>
      <c r="J5"/>
      <c r="K5" s="54" t="s">
        <v>8</v>
      </c>
      <c r="L5"/>
      <c r="M5" s="54" t="s">
        <v>10</v>
      </c>
      <c r="N5"/>
      <c r="O5"/>
      <c r="P5"/>
      <c r="Q5"/>
      <c r="R5"/>
      <c r="S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ht="20.149999999999999" customHeight="1" x14ac:dyDescent="0.35">
      <c r="A6" s="99" t="s">
        <v>135</v>
      </c>
      <c r="B6" s="39" t="s">
        <v>36</v>
      </c>
      <c r="C6" s="94" t="s">
        <v>135</v>
      </c>
      <c r="D6" s="39" t="s">
        <v>137</v>
      </c>
      <c r="E6" s="94" t="s">
        <v>135</v>
      </c>
      <c r="F6" s="94" t="s">
        <v>645</v>
      </c>
      <c r="G6" s="94" t="s">
        <v>135</v>
      </c>
      <c r="H6" s="44" t="s">
        <v>2</v>
      </c>
      <c r="I6" s="54" t="s">
        <v>6</v>
      </c>
      <c r="J6"/>
      <c r="K6" s="54" t="s">
        <v>8</v>
      </c>
      <c r="L6"/>
      <c r="M6" s="54" t="s">
        <v>10</v>
      </c>
      <c r="N6"/>
      <c r="O6"/>
      <c r="P6"/>
      <c r="Q6"/>
      <c r="R6"/>
      <c r="S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20.149999999999999" customHeight="1" x14ac:dyDescent="0.35">
      <c r="A7" s="99" t="s">
        <v>138</v>
      </c>
      <c r="B7" s="39" t="s">
        <v>37</v>
      </c>
      <c r="C7" s="94" t="s">
        <v>138</v>
      </c>
      <c r="D7" s="39" t="s">
        <v>646</v>
      </c>
      <c r="E7" s="94" t="s">
        <v>138</v>
      </c>
      <c r="F7" s="94" t="s">
        <v>645</v>
      </c>
      <c r="G7" s="94" t="s">
        <v>138</v>
      </c>
      <c r="H7" s="44" t="s">
        <v>2</v>
      </c>
      <c r="I7" s="54" t="s">
        <v>6</v>
      </c>
      <c r="J7"/>
      <c r="K7" s="54" t="s">
        <v>8</v>
      </c>
      <c r="L7"/>
      <c r="M7" s="54" t="s">
        <v>10</v>
      </c>
      <c r="N7"/>
      <c r="O7"/>
      <c r="P7"/>
      <c r="Q7"/>
      <c r="R7"/>
      <c r="S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ht="20.149999999999999" customHeight="1" x14ac:dyDescent="0.35">
      <c r="A8" s="99" t="s">
        <v>647</v>
      </c>
      <c r="B8" s="39" t="s">
        <v>37</v>
      </c>
      <c r="C8" s="94" t="s">
        <v>647</v>
      </c>
      <c r="D8" s="39" t="s">
        <v>648</v>
      </c>
      <c r="E8" s="94" t="s">
        <v>647</v>
      </c>
      <c r="F8" s="94" t="s">
        <v>645</v>
      </c>
      <c r="G8" s="94" t="s">
        <v>647</v>
      </c>
      <c r="H8" s="44" t="s">
        <v>2</v>
      </c>
      <c r="I8" s="54" t="s">
        <v>6</v>
      </c>
      <c r="J8"/>
      <c r="K8" s="54" t="s">
        <v>8</v>
      </c>
      <c r="L8"/>
      <c r="M8" s="54" t="s">
        <v>10</v>
      </c>
      <c r="N8"/>
      <c r="O8"/>
      <c r="P8"/>
      <c r="Q8"/>
      <c r="R8"/>
      <c r="S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ht="20.149999999999999" customHeight="1" x14ac:dyDescent="0.35">
      <c r="A9" s="99" t="s">
        <v>649</v>
      </c>
      <c r="B9" s="39" t="s">
        <v>37</v>
      </c>
      <c r="C9" s="94" t="s">
        <v>649</v>
      </c>
      <c r="D9" s="39" t="s">
        <v>650</v>
      </c>
      <c r="E9" s="94" t="s">
        <v>649</v>
      </c>
      <c r="F9" s="94" t="s">
        <v>645</v>
      </c>
      <c r="G9" s="94" t="s">
        <v>649</v>
      </c>
      <c r="H9" s="44" t="s">
        <v>2</v>
      </c>
      <c r="I9" s="54" t="s">
        <v>6</v>
      </c>
      <c r="J9"/>
      <c r="K9" s="54" t="s">
        <v>8</v>
      </c>
      <c r="L9"/>
      <c r="M9" s="54" t="s">
        <v>10</v>
      </c>
      <c r="N9"/>
      <c r="O9"/>
      <c r="P9"/>
      <c r="Q9"/>
      <c r="R9"/>
      <c r="S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ht="20.149999999999999" customHeight="1" x14ac:dyDescent="0.35">
      <c r="A10" s="99" t="s">
        <v>140</v>
      </c>
      <c r="B10" s="39" t="s">
        <v>651</v>
      </c>
      <c r="C10" s="94" t="s">
        <v>140</v>
      </c>
      <c r="D10" s="39" t="s">
        <v>652</v>
      </c>
      <c r="E10" s="94" t="s">
        <v>140</v>
      </c>
      <c r="F10" s="94" t="s">
        <v>645</v>
      </c>
      <c r="G10" s="94" t="s">
        <v>140</v>
      </c>
      <c r="H10" s="44" t="s">
        <v>2</v>
      </c>
      <c r="I10" s="54" t="s">
        <v>6</v>
      </c>
      <c r="J10"/>
      <c r="K10" s="54" t="s">
        <v>8</v>
      </c>
      <c r="L10"/>
      <c r="M10" s="54" t="s">
        <v>10</v>
      </c>
      <c r="N10"/>
      <c r="O10"/>
      <c r="P10"/>
      <c r="Q10"/>
      <c r="R10"/>
      <c r="S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ht="20.149999999999999" customHeight="1" x14ac:dyDescent="0.35">
      <c r="A11" s="99" t="s">
        <v>139</v>
      </c>
      <c r="B11" s="39" t="s">
        <v>651</v>
      </c>
      <c r="C11" s="94" t="s">
        <v>139</v>
      </c>
      <c r="D11" s="39" t="s">
        <v>653</v>
      </c>
      <c r="E11" s="94" t="s">
        <v>139</v>
      </c>
      <c r="F11" s="94" t="s">
        <v>645</v>
      </c>
      <c r="G11" s="94" t="s">
        <v>139</v>
      </c>
      <c r="H11" s="44" t="s">
        <v>2</v>
      </c>
      <c r="I11" s="54" t="s">
        <v>6</v>
      </c>
      <c r="J11"/>
      <c r="K11" s="54" t="s">
        <v>8</v>
      </c>
      <c r="L11"/>
      <c r="M11" s="54" t="s">
        <v>10</v>
      </c>
      <c r="N11"/>
      <c r="O11"/>
      <c r="P11"/>
      <c r="Q11"/>
      <c r="R11"/>
      <c r="S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ht="20.149999999999999" customHeight="1" x14ac:dyDescent="0.35">
      <c r="A12" s="99" t="s">
        <v>142</v>
      </c>
      <c r="B12" s="39" t="s">
        <v>654</v>
      </c>
      <c r="C12" s="94" t="s">
        <v>142</v>
      </c>
      <c r="D12" s="39" t="s">
        <v>39</v>
      </c>
      <c r="E12" s="94" t="s">
        <v>142</v>
      </c>
      <c r="F12" s="94" t="s">
        <v>645</v>
      </c>
      <c r="G12" s="94" t="s">
        <v>142</v>
      </c>
      <c r="H12" s="44" t="s">
        <v>2</v>
      </c>
      <c r="I12" s="54" t="s">
        <v>6</v>
      </c>
      <c r="J12"/>
      <c r="K12" s="54" t="s">
        <v>8</v>
      </c>
      <c r="L12"/>
      <c r="M12" s="54" t="s">
        <v>10</v>
      </c>
      <c r="N12"/>
      <c r="O12"/>
      <c r="P12"/>
      <c r="Q12"/>
      <c r="R12"/>
      <c r="S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ht="20.149999999999999" customHeight="1" x14ac:dyDescent="0.35">
      <c r="A13" s="99" t="s">
        <v>141</v>
      </c>
      <c r="B13" s="39" t="s">
        <v>38</v>
      </c>
      <c r="C13" s="94" t="s">
        <v>141</v>
      </c>
      <c r="D13" s="39" t="s">
        <v>39</v>
      </c>
      <c r="E13" s="94" t="s">
        <v>141</v>
      </c>
      <c r="F13" s="94" t="s">
        <v>645</v>
      </c>
      <c r="G13" s="94" t="s">
        <v>141</v>
      </c>
      <c r="H13" s="44" t="s">
        <v>2</v>
      </c>
      <c r="I13" s="54" t="s">
        <v>6</v>
      </c>
      <c r="J13"/>
      <c r="K13" s="54" t="s">
        <v>8</v>
      </c>
      <c r="L13"/>
      <c r="M13" s="54" t="s">
        <v>10</v>
      </c>
      <c r="N13"/>
      <c r="O13"/>
      <c r="P13"/>
      <c r="Q13"/>
      <c r="R13"/>
      <c r="S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ht="20.149999999999999" customHeight="1" x14ac:dyDescent="0.35">
      <c r="A14" s="99" t="s">
        <v>655</v>
      </c>
      <c r="B14" s="39" t="s">
        <v>656</v>
      </c>
      <c r="C14" s="94" t="s">
        <v>655</v>
      </c>
      <c r="D14" s="39" t="s">
        <v>168</v>
      </c>
      <c r="E14" s="94" t="s">
        <v>655</v>
      </c>
      <c r="F14" s="94" t="s">
        <v>645</v>
      </c>
      <c r="G14" s="94" t="s">
        <v>655</v>
      </c>
      <c r="H14" s="44" t="s">
        <v>2</v>
      </c>
      <c r="I14" s="54" t="s">
        <v>6</v>
      </c>
      <c r="J14"/>
      <c r="K14" s="54" t="s">
        <v>8</v>
      </c>
      <c r="L14"/>
      <c r="M14" s="54" t="s">
        <v>10</v>
      </c>
      <c r="N14"/>
      <c r="O14"/>
      <c r="P14"/>
      <c r="Q14"/>
      <c r="R14"/>
      <c r="S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ht="20.149999999999999" customHeight="1" x14ac:dyDescent="0.35">
      <c r="A15" s="99" t="s">
        <v>657</v>
      </c>
      <c r="B15" s="39" t="s">
        <v>658</v>
      </c>
      <c r="C15" s="94" t="s">
        <v>657</v>
      </c>
      <c r="D15" s="39" t="s">
        <v>659</v>
      </c>
      <c r="E15" s="94" t="s">
        <v>657</v>
      </c>
      <c r="F15" s="94" t="s">
        <v>645</v>
      </c>
      <c r="G15" s="94" t="s">
        <v>657</v>
      </c>
      <c r="H15" s="44" t="s">
        <v>2</v>
      </c>
      <c r="I15" s="54" t="s">
        <v>6</v>
      </c>
      <c r="J15"/>
      <c r="K15" s="54" t="s">
        <v>8</v>
      </c>
      <c r="L15"/>
      <c r="M15" s="54" t="s">
        <v>10</v>
      </c>
      <c r="N15"/>
      <c r="O15"/>
      <c r="P15"/>
      <c r="Q15"/>
      <c r="R15"/>
      <c r="S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ht="20.149999999999999" customHeight="1" x14ac:dyDescent="0.35">
      <c r="A16" s="63" t="s">
        <v>143</v>
      </c>
      <c r="B16" s="40" t="s">
        <v>660</v>
      </c>
      <c r="C16" s="62" t="s">
        <v>143</v>
      </c>
      <c r="D16" s="41" t="s">
        <v>661</v>
      </c>
      <c r="E16" s="62" t="s">
        <v>143</v>
      </c>
      <c r="F16" s="107" t="s">
        <v>662</v>
      </c>
      <c r="G16" s="62" t="s">
        <v>143</v>
      </c>
      <c r="H16" s="45" t="s">
        <v>3</v>
      </c>
      <c r="I16"/>
      <c r="J16" s="53" t="s">
        <v>7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ht="20.149999999999999" customHeight="1" x14ac:dyDescent="0.35">
      <c r="A17" s="63" t="s">
        <v>144</v>
      </c>
      <c r="B17" s="40" t="s">
        <v>660</v>
      </c>
      <c r="C17" s="62" t="s">
        <v>144</v>
      </c>
      <c r="D17" s="41" t="s">
        <v>146</v>
      </c>
      <c r="E17" s="62" t="s">
        <v>144</v>
      </c>
      <c r="F17" s="107" t="s">
        <v>662</v>
      </c>
      <c r="G17" s="62" t="s">
        <v>144</v>
      </c>
      <c r="H17" s="45" t="s">
        <v>3</v>
      </c>
      <c r="I17"/>
      <c r="J17" s="53" t="s">
        <v>7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ht="20.149999999999999" customHeight="1" x14ac:dyDescent="0.35">
      <c r="A18" s="63" t="s">
        <v>145</v>
      </c>
      <c r="B18" s="40" t="s">
        <v>660</v>
      </c>
      <c r="C18" s="62" t="s">
        <v>145</v>
      </c>
      <c r="D18" s="41" t="s">
        <v>663</v>
      </c>
      <c r="E18" s="62" t="s">
        <v>145</v>
      </c>
      <c r="F18" s="107" t="s">
        <v>662</v>
      </c>
      <c r="G18" s="62" t="s">
        <v>145</v>
      </c>
      <c r="H18" s="45" t="s">
        <v>3</v>
      </c>
      <c r="I18"/>
      <c r="J18" s="53" t="s">
        <v>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ht="20.149999999999999" customHeight="1" x14ac:dyDescent="0.35">
      <c r="A19" s="63" t="s">
        <v>147</v>
      </c>
      <c r="B19" s="40" t="s">
        <v>103</v>
      </c>
      <c r="C19" s="62" t="s">
        <v>147</v>
      </c>
      <c r="D19" s="42" t="s">
        <v>664</v>
      </c>
      <c r="E19" s="62" t="s">
        <v>147</v>
      </c>
      <c r="F19" s="107" t="s">
        <v>662</v>
      </c>
      <c r="G19" s="62" t="s">
        <v>147</v>
      </c>
      <c r="H19" s="45" t="s">
        <v>3</v>
      </c>
      <c r="I19"/>
      <c r="J19" s="53" t="s">
        <v>7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ht="20.149999999999999" customHeight="1" x14ac:dyDescent="0.35">
      <c r="A20" s="63" t="s">
        <v>148</v>
      </c>
      <c r="B20" s="40" t="s">
        <v>104</v>
      </c>
      <c r="C20" s="62" t="s">
        <v>148</v>
      </c>
      <c r="D20" s="40" t="s">
        <v>665</v>
      </c>
      <c r="E20" s="62" t="s">
        <v>148</v>
      </c>
      <c r="F20" s="107" t="s">
        <v>662</v>
      </c>
      <c r="G20" s="62" t="s">
        <v>148</v>
      </c>
      <c r="H20" s="45" t="s">
        <v>3</v>
      </c>
      <c r="I20"/>
      <c r="J20" s="53" t="s">
        <v>7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ht="20.149999999999999" customHeight="1" x14ac:dyDescent="0.35">
      <c r="A21" s="63" t="s">
        <v>149</v>
      </c>
      <c r="B21" s="40" t="s">
        <v>104</v>
      </c>
      <c r="C21" s="62" t="s">
        <v>149</v>
      </c>
      <c r="D21" s="40" t="s">
        <v>666</v>
      </c>
      <c r="E21" s="62" t="s">
        <v>149</v>
      </c>
      <c r="F21" s="107" t="s">
        <v>662</v>
      </c>
      <c r="G21" s="62" t="s">
        <v>149</v>
      </c>
      <c r="H21" s="45" t="s">
        <v>3</v>
      </c>
      <c r="I21"/>
      <c r="J21" s="53" t="s">
        <v>7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ht="20.149999999999999" customHeight="1" x14ac:dyDescent="0.35">
      <c r="A22" s="63" t="s">
        <v>150</v>
      </c>
      <c r="B22" s="40" t="s">
        <v>667</v>
      </c>
      <c r="C22" s="62" t="s">
        <v>150</v>
      </c>
      <c r="D22" s="40" t="s">
        <v>668</v>
      </c>
      <c r="E22" s="62" t="s">
        <v>150</v>
      </c>
      <c r="F22" s="107" t="s">
        <v>662</v>
      </c>
      <c r="G22" s="62" t="s">
        <v>150</v>
      </c>
      <c r="H22" s="45" t="s">
        <v>3</v>
      </c>
      <c r="I22"/>
      <c r="J22" s="53" t="s">
        <v>7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ht="20.149999999999999" customHeight="1" x14ac:dyDescent="0.35">
      <c r="A23" s="63" t="s">
        <v>151</v>
      </c>
      <c r="B23" s="40" t="s">
        <v>669</v>
      </c>
      <c r="C23" s="62" t="s">
        <v>151</v>
      </c>
      <c r="D23" s="40" t="s">
        <v>154</v>
      </c>
      <c r="E23" s="62" t="s">
        <v>151</v>
      </c>
      <c r="F23" s="107" t="s">
        <v>662</v>
      </c>
      <c r="G23" s="62" t="s">
        <v>151</v>
      </c>
      <c r="H23" s="45" t="s">
        <v>3</v>
      </c>
      <c r="I23"/>
      <c r="J23" s="53" t="s">
        <v>7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ht="20.149999999999999" customHeight="1" x14ac:dyDescent="0.35">
      <c r="A24" s="63" t="s">
        <v>152</v>
      </c>
      <c r="B24" s="40" t="s">
        <v>105</v>
      </c>
      <c r="C24" s="62" t="s">
        <v>152</v>
      </c>
      <c r="D24" s="40" t="s">
        <v>153</v>
      </c>
      <c r="E24" s="62" t="s">
        <v>152</v>
      </c>
      <c r="F24" s="107" t="s">
        <v>662</v>
      </c>
      <c r="G24" s="62" t="s">
        <v>152</v>
      </c>
      <c r="H24" s="45" t="s">
        <v>3</v>
      </c>
      <c r="I24" s="319"/>
      <c r="J24" s="53" t="s">
        <v>7</v>
      </c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</row>
    <row r="25" spans="1:40" ht="20.149999999999999" customHeight="1" x14ac:dyDescent="0.35">
      <c r="A25" s="63" t="s">
        <v>159</v>
      </c>
      <c r="B25" s="40" t="s">
        <v>670</v>
      </c>
      <c r="C25" s="62" t="s">
        <v>159</v>
      </c>
      <c r="D25" s="40" t="s">
        <v>671</v>
      </c>
      <c r="E25" s="62" t="s">
        <v>159</v>
      </c>
      <c r="F25" s="107" t="s">
        <v>662</v>
      </c>
      <c r="G25" s="62" t="s">
        <v>159</v>
      </c>
      <c r="H25" s="45" t="s">
        <v>3</v>
      </c>
      <c r="I25" s="319"/>
      <c r="J25" s="53" t="s">
        <v>7</v>
      </c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</row>
    <row r="26" spans="1:40" ht="20.149999999999999" customHeight="1" x14ac:dyDescent="0.35">
      <c r="A26" s="63" t="s">
        <v>155</v>
      </c>
      <c r="B26" s="40" t="s">
        <v>672</v>
      </c>
      <c r="C26" s="62" t="s">
        <v>155</v>
      </c>
      <c r="D26" s="40" t="s">
        <v>158</v>
      </c>
      <c r="E26" s="62" t="s">
        <v>155</v>
      </c>
      <c r="F26" s="107" t="s">
        <v>662</v>
      </c>
      <c r="G26" s="62" t="s">
        <v>155</v>
      </c>
      <c r="H26" s="45" t="s">
        <v>3</v>
      </c>
      <c r="I26" s="319"/>
      <c r="J26" s="53" t="s">
        <v>7</v>
      </c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</row>
    <row r="27" spans="1:40" ht="20.149999999999999" customHeight="1" x14ac:dyDescent="0.35">
      <c r="A27" s="63" t="s">
        <v>156</v>
      </c>
      <c r="B27" s="40" t="s">
        <v>672</v>
      </c>
      <c r="C27" s="62" t="s">
        <v>156</v>
      </c>
      <c r="D27" s="40" t="s">
        <v>157</v>
      </c>
      <c r="E27" s="62" t="s">
        <v>156</v>
      </c>
      <c r="F27" s="107" t="s">
        <v>662</v>
      </c>
      <c r="G27" s="62" t="s">
        <v>156</v>
      </c>
      <c r="H27" s="45" t="s">
        <v>3</v>
      </c>
      <c r="I27"/>
      <c r="J27" s="53" t="s">
        <v>7</v>
      </c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</row>
    <row r="28" spans="1:40" s="93" customFormat="1" ht="20.149999999999999" customHeight="1" x14ac:dyDescent="0.35">
      <c r="A28" s="109" t="s">
        <v>160</v>
      </c>
      <c r="B28" s="43" t="s">
        <v>673</v>
      </c>
      <c r="C28" s="108" t="s">
        <v>160</v>
      </c>
      <c r="D28" s="43" t="s">
        <v>674</v>
      </c>
      <c r="E28" s="108" t="s">
        <v>160</v>
      </c>
      <c r="F28" s="108" t="s">
        <v>106</v>
      </c>
      <c r="G28" s="108" t="s">
        <v>160</v>
      </c>
      <c r="H28" s="46" t="s">
        <v>4</v>
      </c>
      <c r="I28"/>
      <c r="J28"/>
      <c r="K28" s="51" t="s">
        <v>8</v>
      </c>
      <c r="L28" s="51" t="s">
        <v>9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93" customFormat="1" ht="20.149999999999999" customHeight="1" x14ac:dyDescent="0.35">
      <c r="A29" s="109" t="s">
        <v>161</v>
      </c>
      <c r="B29" s="43" t="s">
        <v>673</v>
      </c>
      <c r="C29" s="108" t="s">
        <v>161</v>
      </c>
      <c r="D29" s="43" t="s">
        <v>675</v>
      </c>
      <c r="E29" s="108" t="s">
        <v>161</v>
      </c>
      <c r="F29" s="108" t="s">
        <v>106</v>
      </c>
      <c r="G29" s="108" t="s">
        <v>161</v>
      </c>
      <c r="H29" s="46" t="s">
        <v>4</v>
      </c>
      <c r="I29"/>
      <c r="J29"/>
      <c r="K29" s="51" t="s">
        <v>8</v>
      </c>
      <c r="L29" s="51" t="s">
        <v>9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ht="20.149999999999999" customHeight="1" x14ac:dyDescent="0.35">
      <c r="A30" s="109" t="s">
        <v>162</v>
      </c>
      <c r="B30" s="43" t="s">
        <v>676</v>
      </c>
      <c r="C30" s="108" t="s">
        <v>162</v>
      </c>
      <c r="D30" s="43" t="s">
        <v>677</v>
      </c>
      <c r="E30" s="108" t="s">
        <v>162</v>
      </c>
      <c r="F30" s="108" t="s">
        <v>106</v>
      </c>
      <c r="G30" s="108" t="s">
        <v>162</v>
      </c>
      <c r="H30" s="46" t="s">
        <v>4</v>
      </c>
      <c r="I30"/>
      <c r="J30"/>
      <c r="K30" s="51" t="s">
        <v>8</v>
      </c>
      <c r="L30" s="51" t="s">
        <v>9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ht="20.149999999999999" customHeight="1" x14ac:dyDescent="0.35">
      <c r="A31" s="109" t="s">
        <v>164</v>
      </c>
      <c r="B31" s="43" t="s">
        <v>107</v>
      </c>
      <c r="C31" s="108" t="s">
        <v>164</v>
      </c>
      <c r="D31" s="43" t="s">
        <v>650</v>
      </c>
      <c r="E31" s="108" t="s">
        <v>164</v>
      </c>
      <c r="F31" s="108" t="s">
        <v>106</v>
      </c>
      <c r="G31" s="108" t="s">
        <v>164</v>
      </c>
      <c r="H31" s="46" t="s">
        <v>4</v>
      </c>
      <c r="I31"/>
      <c r="J31"/>
      <c r="K31" s="51" t="s">
        <v>8</v>
      </c>
      <c r="L31" s="51" t="s">
        <v>9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ht="20.149999999999999" customHeight="1" x14ac:dyDescent="0.35">
      <c r="A32" s="109" t="s">
        <v>165</v>
      </c>
      <c r="B32" s="43" t="s">
        <v>107</v>
      </c>
      <c r="C32" s="108" t="s">
        <v>165</v>
      </c>
      <c r="D32" s="43" t="s">
        <v>167</v>
      </c>
      <c r="E32" s="108" t="s">
        <v>165</v>
      </c>
      <c r="F32" s="108" t="s">
        <v>106</v>
      </c>
      <c r="G32" s="108" t="s">
        <v>165</v>
      </c>
      <c r="H32" s="46" t="s">
        <v>4</v>
      </c>
      <c r="I32"/>
      <c r="J32"/>
      <c r="K32" s="51" t="s">
        <v>8</v>
      </c>
      <c r="L32" s="51" t="s">
        <v>9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ht="20.149999999999999" customHeight="1" x14ac:dyDescent="0.35">
      <c r="A33" s="109" t="s">
        <v>166</v>
      </c>
      <c r="B33" s="43" t="s">
        <v>107</v>
      </c>
      <c r="C33" s="108" t="s">
        <v>166</v>
      </c>
      <c r="D33" s="43" t="s">
        <v>678</v>
      </c>
      <c r="E33" s="108" t="s">
        <v>166</v>
      </c>
      <c r="F33" s="108" t="s">
        <v>106</v>
      </c>
      <c r="G33" s="108" t="s">
        <v>166</v>
      </c>
      <c r="H33" s="46" t="s">
        <v>4</v>
      </c>
      <c r="I33"/>
      <c r="J33"/>
      <c r="K33" s="51" t="s">
        <v>8</v>
      </c>
      <c r="L33" s="51" t="s">
        <v>9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ht="20.149999999999999" customHeight="1" x14ac:dyDescent="0.35">
      <c r="A34" s="109" t="s">
        <v>163</v>
      </c>
      <c r="B34" s="43" t="s">
        <v>107</v>
      </c>
      <c r="C34" s="108" t="s">
        <v>163</v>
      </c>
      <c r="D34" s="43" t="s">
        <v>168</v>
      </c>
      <c r="E34" s="108" t="s">
        <v>163</v>
      </c>
      <c r="F34" s="108" t="s">
        <v>106</v>
      </c>
      <c r="G34" s="108" t="s">
        <v>163</v>
      </c>
      <c r="H34" s="46" t="s">
        <v>4</v>
      </c>
      <c r="I34"/>
      <c r="J34"/>
      <c r="K34" s="51" t="s">
        <v>8</v>
      </c>
      <c r="L34" s="51" t="s">
        <v>9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ht="20.149999999999999" customHeight="1" x14ac:dyDescent="0.35">
      <c r="A35" s="109" t="s">
        <v>679</v>
      </c>
      <c r="B35" s="43" t="s">
        <v>658</v>
      </c>
      <c r="C35" s="108" t="s">
        <v>679</v>
      </c>
      <c r="D35" s="43" t="s">
        <v>680</v>
      </c>
      <c r="E35" s="108" t="s">
        <v>679</v>
      </c>
      <c r="F35" s="108" t="s">
        <v>106</v>
      </c>
      <c r="G35" s="108" t="s">
        <v>679</v>
      </c>
      <c r="H35" s="46" t="s">
        <v>4</v>
      </c>
      <c r="I35"/>
      <c r="J35"/>
      <c r="K35" s="51" t="s">
        <v>8</v>
      </c>
      <c r="L35" s="51" t="s">
        <v>9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ht="20.149999999999999" customHeight="1" x14ac:dyDescent="0.3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ht="20.149999999999999" customHeight="1" thickBot="1" x14ac:dyDescent="0.4">
      <c r="A37" s="6" t="s">
        <v>436</v>
      </c>
      <c r="B37" s="6" t="s">
        <v>681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ht="20.149999999999999" customHeight="1" thickBot="1" x14ac:dyDescent="0.4">
      <c r="A38" s="67" t="s">
        <v>175</v>
      </c>
      <c r="B38" s="97" t="s">
        <v>173</v>
      </c>
      <c r="C38" s="67" t="s">
        <v>175</v>
      </c>
      <c r="D38" s="61" t="s">
        <v>174</v>
      </c>
      <c r="E38" s="67" t="s">
        <v>175</v>
      </c>
      <c r="F38" s="98" t="s">
        <v>102</v>
      </c>
      <c r="G38" s="67" t="s">
        <v>175</v>
      </c>
      <c r="H38" s="50" t="s">
        <v>177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20.149999999999999" customHeight="1" x14ac:dyDescent="0.35">
      <c r="A39" s="65" t="s">
        <v>41</v>
      </c>
      <c r="B39" s="66" t="s">
        <v>41</v>
      </c>
      <c r="C39" s="66" t="s">
        <v>41</v>
      </c>
      <c r="D39" s="66" t="s">
        <v>41</v>
      </c>
      <c r="E39" s="66" t="s">
        <v>41</v>
      </c>
      <c r="F39" s="68" t="s">
        <v>41</v>
      </c>
      <c r="G39" s="66" t="s">
        <v>41</v>
      </c>
      <c r="H39" s="69" t="s">
        <v>41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20.149999999999999" customHeight="1" x14ac:dyDescent="0.35">
      <c r="A40" s="110" t="s">
        <v>169</v>
      </c>
      <c r="B40" s="38" t="s">
        <v>682</v>
      </c>
      <c r="C40" s="110" t="s">
        <v>169</v>
      </c>
      <c r="D40" s="38" t="s">
        <v>683</v>
      </c>
      <c r="E40" s="110" t="s">
        <v>169</v>
      </c>
      <c r="F40" s="37" t="s">
        <v>684</v>
      </c>
      <c r="G40" s="110" t="s">
        <v>169</v>
      </c>
      <c r="H40" s="47" t="s">
        <v>5</v>
      </c>
      <c r="I40"/>
      <c r="J40"/>
      <c r="K40"/>
      <c r="L40"/>
      <c r="M40"/>
      <c r="N40" s="52" t="s">
        <v>449</v>
      </c>
      <c r="O40"/>
      <c r="P40"/>
      <c r="Q40"/>
      <c r="R40"/>
      <c r="S40"/>
      <c r="T40" t="s">
        <v>685</v>
      </c>
      <c r="U40"/>
      <c r="V40"/>
      <c r="W40" s="52" t="s">
        <v>686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ht="20.149999999999999" customHeight="1" x14ac:dyDescent="0.35">
      <c r="A41" s="110" t="s">
        <v>170</v>
      </c>
      <c r="B41" s="38" t="s">
        <v>682</v>
      </c>
      <c r="C41" s="110" t="s">
        <v>170</v>
      </c>
      <c r="D41" s="37" t="s">
        <v>687</v>
      </c>
      <c r="E41" s="110" t="s">
        <v>170</v>
      </c>
      <c r="F41" s="37" t="s">
        <v>684</v>
      </c>
      <c r="G41" s="110" t="s">
        <v>170</v>
      </c>
      <c r="H41" s="47" t="s">
        <v>5</v>
      </c>
      <c r="I41"/>
      <c r="J41"/>
      <c r="K41"/>
      <c r="L41"/>
      <c r="M41"/>
      <c r="N41" s="52" t="s">
        <v>449</v>
      </c>
      <c r="O41"/>
      <c r="P41"/>
      <c r="Q41"/>
      <c r="R41"/>
      <c r="S41"/>
      <c r="T41" t="s">
        <v>688</v>
      </c>
      <c r="U41"/>
      <c r="V41"/>
      <c r="W41" s="52" t="s">
        <v>686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ht="20.149999999999999" customHeight="1" x14ac:dyDescent="0.35">
      <c r="A42" s="110" t="s">
        <v>171</v>
      </c>
      <c r="B42" s="38" t="s">
        <v>682</v>
      </c>
      <c r="C42" s="110" t="s">
        <v>171</v>
      </c>
      <c r="D42" s="37" t="s">
        <v>689</v>
      </c>
      <c r="E42" s="110" t="s">
        <v>171</v>
      </c>
      <c r="F42" s="37" t="s">
        <v>684</v>
      </c>
      <c r="G42" s="110" t="s">
        <v>171</v>
      </c>
      <c r="H42" s="47" t="s">
        <v>5</v>
      </c>
      <c r="I42"/>
      <c r="J42"/>
      <c r="K42"/>
      <c r="L42"/>
      <c r="M42"/>
      <c r="N42" s="52" t="s">
        <v>449</v>
      </c>
      <c r="O42"/>
      <c r="P42"/>
      <c r="Q42"/>
      <c r="R42"/>
      <c r="S42"/>
      <c r="T42"/>
      <c r="U42"/>
      <c r="V42"/>
      <c r="W42" s="52" t="s">
        <v>686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ht="20.149999999999999" customHeight="1" x14ac:dyDescent="0.35">
      <c r="A43" s="110" t="s">
        <v>172</v>
      </c>
      <c r="B43" s="38" t="s">
        <v>682</v>
      </c>
      <c r="C43" s="110" t="s">
        <v>172</v>
      </c>
      <c r="D43" s="37" t="s">
        <v>690</v>
      </c>
      <c r="E43" s="110" t="s">
        <v>172</v>
      </c>
      <c r="F43" s="37" t="s">
        <v>684</v>
      </c>
      <c r="G43" s="110" t="s">
        <v>172</v>
      </c>
      <c r="H43" s="47" t="s">
        <v>5</v>
      </c>
      <c r="I43"/>
      <c r="J43"/>
      <c r="K43"/>
      <c r="L43"/>
      <c r="M43"/>
      <c r="N43" s="52" t="s">
        <v>449</v>
      </c>
      <c r="O43"/>
      <c r="P43"/>
      <c r="Q43"/>
      <c r="R43"/>
      <c r="S43"/>
      <c r="T43"/>
      <c r="U43"/>
      <c r="V43"/>
      <c r="W43" s="52" t="s">
        <v>686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ht="20.149999999999999" customHeight="1" x14ac:dyDescent="0.35">
      <c r="A44" s="110" t="s">
        <v>691</v>
      </c>
      <c r="B44" s="38" t="s">
        <v>692</v>
      </c>
      <c r="C44" s="110" t="s">
        <v>691</v>
      </c>
      <c r="D44" s="37" t="s">
        <v>693</v>
      </c>
      <c r="E44" s="110" t="s">
        <v>691</v>
      </c>
      <c r="F44" s="37" t="s">
        <v>684</v>
      </c>
      <c r="G44" s="110" t="s">
        <v>691</v>
      </c>
      <c r="H44" s="47" t="s">
        <v>5</v>
      </c>
      <c r="I44"/>
      <c r="J44"/>
      <c r="K44"/>
      <c r="L44"/>
      <c r="M44"/>
      <c r="N44" s="52" t="s">
        <v>449</v>
      </c>
      <c r="O44"/>
      <c r="P44"/>
      <c r="Q44"/>
      <c r="R44"/>
      <c r="S44"/>
      <c r="T44"/>
      <c r="U44"/>
      <c r="V44"/>
      <c r="W44" s="52" t="s">
        <v>686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ht="20.149999999999999" customHeight="1" x14ac:dyDescent="0.35">
      <c r="A45" s="110" t="s">
        <v>694</v>
      </c>
      <c r="B45" s="38" t="s">
        <v>692</v>
      </c>
      <c r="C45" s="110" t="s">
        <v>694</v>
      </c>
      <c r="D45" s="320" t="s">
        <v>695</v>
      </c>
      <c r="E45" s="110" t="s">
        <v>694</v>
      </c>
      <c r="F45" s="37" t="s">
        <v>684</v>
      </c>
      <c r="G45" s="110" t="s">
        <v>694</v>
      </c>
      <c r="H45" s="321" t="s">
        <v>5</v>
      </c>
      <c r="I45"/>
      <c r="J45"/>
      <c r="K45"/>
      <c r="L45"/>
      <c r="M45"/>
      <c r="N45" s="52" t="s">
        <v>449</v>
      </c>
      <c r="O45"/>
      <c r="P45"/>
      <c r="Q45"/>
      <c r="R45"/>
      <c r="S45"/>
      <c r="T45"/>
      <c r="U45"/>
      <c r="V45"/>
      <c r="W45" s="52" t="s">
        <v>686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ht="20.149999999999999" customHeight="1" x14ac:dyDescent="0.35">
      <c r="A46" s="110" t="s">
        <v>696</v>
      </c>
      <c r="B46" s="38" t="s">
        <v>692</v>
      </c>
      <c r="C46" s="110" t="s">
        <v>696</v>
      </c>
      <c r="D46" s="320" t="s">
        <v>697</v>
      </c>
      <c r="E46" s="110" t="s">
        <v>696</v>
      </c>
      <c r="F46" s="37" t="s">
        <v>684</v>
      </c>
      <c r="G46" s="110" t="s">
        <v>696</v>
      </c>
      <c r="H46" s="47" t="s">
        <v>5</v>
      </c>
      <c r="I46"/>
      <c r="J46"/>
      <c r="K46"/>
      <c r="L46"/>
      <c r="M46"/>
      <c r="N46" s="52" t="s">
        <v>449</v>
      </c>
      <c r="O46"/>
      <c r="P46"/>
      <c r="Q46"/>
      <c r="R46"/>
      <c r="S46"/>
      <c r="T46"/>
      <c r="U46"/>
      <c r="V46"/>
      <c r="W46" s="52" t="s">
        <v>686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ht="20.149999999999999" customHeight="1" x14ac:dyDescent="0.35">
      <c r="A47" s="322" t="s">
        <v>698</v>
      </c>
      <c r="B47" s="38" t="s">
        <v>699</v>
      </c>
      <c r="C47" s="322" t="s">
        <v>698</v>
      </c>
      <c r="D47" s="320" t="s">
        <v>700</v>
      </c>
      <c r="E47" s="322" t="s">
        <v>698</v>
      </c>
      <c r="F47" s="37" t="s">
        <v>684</v>
      </c>
      <c r="G47" s="322" t="s">
        <v>698</v>
      </c>
      <c r="H47" s="321" t="s">
        <v>5</v>
      </c>
      <c r="I47"/>
      <c r="J47"/>
      <c r="K47"/>
      <c r="L47"/>
      <c r="M47"/>
      <c r="N47" s="52" t="s">
        <v>449</v>
      </c>
      <c r="O47"/>
      <c r="P47"/>
      <c r="Q47"/>
      <c r="R47"/>
      <c r="S47"/>
      <c r="T47"/>
      <c r="U47"/>
      <c r="V47"/>
      <c r="W47" s="52" t="s">
        <v>686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ht="20.149999999999999" customHeight="1" thickBot="1" x14ac:dyDescent="0.4">
      <c r="A48" s="322" t="s">
        <v>701</v>
      </c>
      <c r="B48" s="38" t="s">
        <v>699</v>
      </c>
      <c r="C48" s="322" t="s">
        <v>701</v>
      </c>
      <c r="D48" s="48" t="s">
        <v>702</v>
      </c>
      <c r="E48" s="322" t="s">
        <v>701</v>
      </c>
      <c r="F48" s="37" t="s">
        <v>684</v>
      </c>
      <c r="G48" s="322" t="s">
        <v>701</v>
      </c>
      <c r="H48" s="49" t="s">
        <v>5</v>
      </c>
      <c r="I48"/>
      <c r="J48"/>
      <c r="K48"/>
      <c r="L48"/>
      <c r="M48"/>
      <c r="N48" s="52" t="s">
        <v>449</v>
      </c>
      <c r="O48"/>
      <c r="P48"/>
      <c r="Q48"/>
      <c r="R48"/>
      <c r="S48"/>
      <c r="T48"/>
      <c r="U48"/>
      <c r="V48"/>
      <c r="W48" s="52" t="s">
        <v>686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x14ac:dyDescent="0.35">
      <c r="A49" s="99" t="s">
        <v>432</v>
      </c>
      <c r="B49" s="95" t="s">
        <v>703</v>
      </c>
      <c r="C49" s="94" t="s">
        <v>432</v>
      </c>
      <c r="D49" s="39" t="s">
        <v>437</v>
      </c>
      <c r="E49" s="94" t="s">
        <v>432</v>
      </c>
      <c r="F49" s="95" t="s">
        <v>704</v>
      </c>
      <c r="G49" s="94" t="s">
        <v>432</v>
      </c>
      <c r="H49" s="44" t="s">
        <v>363</v>
      </c>
      <c r="I49"/>
      <c r="J49"/>
      <c r="K49"/>
      <c r="L49"/>
      <c r="M49"/>
      <c r="N49" s="54" t="s">
        <v>449</v>
      </c>
      <c r="O49"/>
      <c r="P49"/>
      <c r="Q49"/>
      <c r="R49"/>
      <c r="S49"/>
      <c r="T49"/>
      <c r="U49"/>
      <c r="V49"/>
      <c r="W49" s="54" t="s">
        <v>686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x14ac:dyDescent="0.35">
      <c r="A50" s="99" t="s">
        <v>433</v>
      </c>
      <c r="B50" s="95" t="s">
        <v>703</v>
      </c>
      <c r="C50" s="94" t="s">
        <v>433</v>
      </c>
      <c r="D50" s="39" t="s">
        <v>438</v>
      </c>
      <c r="E50" s="94" t="s">
        <v>433</v>
      </c>
      <c r="F50" s="95" t="s">
        <v>704</v>
      </c>
      <c r="G50" s="94" t="s">
        <v>433</v>
      </c>
      <c r="H50" s="44" t="s">
        <v>363</v>
      </c>
      <c r="I50"/>
      <c r="J50"/>
      <c r="K50"/>
      <c r="L50"/>
      <c r="M50"/>
      <c r="N50" s="54" t="s">
        <v>449</v>
      </c>
      <c r="O50"/>
      <c r="P50"/>
      <c r="Q50"/>
      <c r="R50"/>
      <c r="S50"/>
      <c r="T50"/>
      <c r="U50"/>
      <c r="V50"/>
      <c r="W50" s="54" t="s">
        <v>686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6" customFormat="1" x14ac:dyDescent="0.35">
      <c r="A51" s="99" t="s">
        <v>434</v>
      </c>
      <c r="B51" s="95" t="s">
        <v>703</v>
      </c>
      <c r="C51" s="94" t="s">
        <v>434</v>
      </c>
      <c r="D51" s="39" t="s">
        <v>439</v>
      </c>
      <c r="E51" s="94" t="s">
        <v>434</v>
      </c>
      <c r="F51" s="95" t="s">
        <v>704</v>
      </c>
      <c r="G51" s="94" t="s">
        <v>434</v>
      </c>
      <c r="H51" s="44" t="s">
        <v>363</v>
      </c>
      <c r="I51"/>
      <c r="J51"/>
      <c r="K51"/>
      <c r="L51"/>
      <c r="M51"/>
      <c r="N51" s="54" t="s">
        <v>449</v>
      </c>
      <c r="O51"/>
      <c r="P51"/>
      <c r="Q51"/>
      <c r="R51"/>
      <c r="S51"/>
      <c r="T51"/>
      <c r="U51"/>
      <c r="V51"/>
      <c r="W51" s="54" t="s">
        <v>686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s="6" customFormat="1" x14ac:dyDescent="0.35">
      <c r="A52" s="99" t="s">
        <v>435</v>
      </c>
      <c r="B52" s="95" t="s">
        <v>703</v>
      </c>
      <c r="C52" s="94" t="s">
        <v>435</v>
      </c>
      <c r="D52" s="39" t="s">
        <v>705</v>
      </c>
      <c r="E52" s="94" t="s">
        <v>435</v>
      </c>
      <c r="F52" s="95" t="s">
        <v>704</v>
      </c>
      <c r="G52" s="94" t="s">
        <v>435</v>
      </c>
      <c r="H52" s="44" t="s">
        <v>363</v>
      </c>
      <c r="I52"/>
      <c r="J52"/>
      <c r="K52"/>
      <c r="L52"/>
      <c r="M52"/>
      <c r="N52" s="54" t="s">
        <v>449</v>
      </c>
      <c r="O52"/>
      <c r="P52"/>
      <c r="Q52"/>
      <c r="R52"/>
      <c r="S52"/>
      <c r="T52"/>
      <c r="U52"/>
      <c r="V52"/>
      <c r="W52" s="54" t="s">
        <v>686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ht="20.149999999999999" customHeight="1" x14ac:dyDescent="0.35">
      <c r="A53" s="99" t="s">
        <v>445</v>
      </c>
      <c r="B53" s="95" t="s">
        <v>706</v>
      </c>
      <c r="C53" s="94" t="s">
        <v>445</v>
      </c>
      <c r="D53" s="39" t="s">
        <v>442</v>
      </c>
      <c r="E53" s="94" t="s">
        <v>445</v>
      </c>
      <c r="F53" s="95" t="s">
        <v>707</v>
      </c>
      <c r="G53" s="94" t="s">
        <v>445</v>
      </c>
      <c r="H53" s="44" t="s">
        <v>363</v>
      </c>
      <c r="I53"/>
      <c r="J53"/>
      <c r="K53"/>
      <c r="L53"/>
      <c r="M53"/>
      <c r="N53" s="54" t="s">
        <v>449</v>
      </c>
      <c r="O53"/>
      <c r="P53"/>
      <c r="Q53"/>
      <c r="R53"/>
      <c r="S53"/>
      <c r="T53"/>
      <c r="U53"/>
      <c r="V53"/>
      <c r="W53" s="54" t="s">
        <v>686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ht="20.149999999999999" customHeight="1" x14ac:dyDescent="0.35">
      <c r="A54" s="99" t="s">
        <v>446</v>
      </c>
      <c r="B54" s="95" t="s">
        <v>706</v>
      </c>
      <c r="C54" s="94" t="s">
        <v>446</v>
      </c>
      <c r="D54" s="39" t="s">
        <v>443</v>
      </c>
      <c r="E54" s="94" t="s">
        <v>446</v>
      </c>
      <c r="F54" s="95" t="s">
        <v>707</v>
      </c>
      <c r="G54" s="94" t="s">
        <v>446</v>
      </c>
      <c r="H54" s="44" t="s">
        <v>363</v>
      </c>
      <c r="I54"/>
      <c r="J54"/>
      <c r="K54"/>
      <c r="L54"/>
      <c r="M54"/>
      <c r="N54" s="54" t="s">
        <v>449</v>
      </c>
      <c r="O54"/>
      <c r="P54"/>
      <c r="Q54"/>
      <c r="R54"/>
      <c r="S54"/>
      <c r="T54"/>
      <c r="U54"/>
      <c r="V54"/>
      <c r="W54" s="54" t="s">
        <v>686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ht="20.149999999999999" customHeight="1" x14ac:dyDescent="0.35">
      <c r="A55" s="99" t="s">
        <v>447</v>
      </c>
      <c r="B55" s="95" t="s">
        <v>706</v>
      </c>
      <c r="C55" s="94" t="s">
        <v>447</v>
      </c>
      <c r="D55" s="39" t="s">
        <v>444</v>
      </c>
      <c r="E55" s="94" t="s">
        <v>447</v>
      </c>
      <c r="F55" s="95" t="s">
        <v>707</v>
      </c>
      <c r="G55" s="94" t="s">
        <v>447</v>
      </c>
      <c r="H55" s="44" t="s">
        <v>363</v>
      </c>
      <c r="I55"/>
      <c r="J55"/>
      <c r="K55"/>
      <c r="L55"/>
      <c r="M55"/>
      <c r="N55" s="54" t="s">
        <v>449</v>
      </c>
      <c r="O55"/>
      <c r="P55"/>
      <c r="Q55"/>
      <c r="R55"/>
      <c r="S55"/>
      <c r="T55"/>
      <c r="U55"/>
      <c r="V55"/>
      <c r="W55" s="54" t="s">
        <v>686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ht="20.149999999999999" customHeight="1" x14ac:dyDescent="0.35">
      <c r="A56" s="99" t="s">
        <v>448</v>
      </c>
      <c r="B56" s="95" t="s">
        <v>706</v>
      </c>
      <c r="C56" s="94" t="s">
        <v>448</v>
      </c>
      <c r="D56" s="39" t="s">
        <v>708</v>
      </c>
      <c r="E56" s="94" t="s">
        <v>448</v>
      </c>
      <c r="F56" s="95" t="s">
        <v>707</v>
      </c>
      <c r="G56" s="94" t="s">
        <v>448</v>
      </c>
      <c r="H56" s="44" t="s">
        <v>363</v>
      </c>
      <c r="I56"/>
      <c r="J56"/>
      <c r="K56"/>
      <c r="L56"/>
      <c r="M56"/>
      <c r="N56" s="54" t="s">
        <v>449</v>
      </c>
      <c r="O56"/>
      <c r="P56"/>
      <c r="Q56"/>
      <c r="R56"/>
      <c r="S56"/>
      <c r="T56"/>
      <c r="U56"/>
      <c r="V56"/>
      <c r="W56" s="54" t="s">
        <v>686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ht="20.149999999999999" customHeight="1" x14ac:dyDescent="0.35">
      <c r="A57" s="63" t="s">
        <v>440</v>
      </c>
      <c r="B57" s="96" t="s">
        <v>452</v>
      </c>
      <c r="C57" s="63" t="s">
        <v>440</v>
      </c>
      <c r="D57" s="40" t="s">
        <v>453</v>
      </c>
      <c r="E57" s="62" t="s">
        <v>440</v>
      </c>
      <c r="F57" s="96" t="s">
        <v>709</v>
      </c>
      <c r="G57" s="62" t="s">
        <v>440</v>
      </c>
      <c r="H57" s="64" t="s">
        <v>364</v>
      </c>
      <c r="I57"/>
      <c r="J57"/>
      <c r="K57"/>
      <c r="L57"/>
      <c r="M57"/>
      <c r="N57"/>
      <c r="O57" s="53" t="s">
        <v>467</v>
      </c>
      <c r="P57" s="53" t="s">
        <v>468</v>
      </c>
      <c r="Q57" s="53" t="s">
        <v>470</v>
      </c>
      <c r="R57" s="53" t="s">
        <v>471</v>
      </c>
      <c r="S57"/>
      <c r="T57"/>
      <c r="U57"/>
      <c r="V57"/>
      <c r="W57" s="53" t="s">
        <v>686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ht="20.149999999999999" customHeight="1" x14ac:dyDescent="0.35">
      <c r="A58" s="63" t="s">
        <v>441</v>
      </c>
      <c r="B58" s="96" t="s">
        <v>452</v>
      </c>
      <c r="C58" s="63" t="s">
        <v>441</v>
      </c>
      <c r="D58" s="40" t="s">
        <v>454</v>
      </c>
      <c r="E58" s="62" t="s">
        <v>441</v>
      </c>
      <c r="F58" s="96" t="s">
        <v>709</v>
      </c>
      <c r="G58" s="62" t="s">
        <v>441</v>
      </c>
      <c r="H58" s="64" t="s">
        <v>364</v>
      </c>
      <c r="I58"/>
      <c r="J58"/>
      <c r="K58"/>
      <c r="L58"/>
      <c r="M58"/>
      <c r="N58"/>
      <c r="O58" s="53" t="s">
        <v>467</v>
      </c>
      <c r="P58" s="53" t="s">
        <v>468</v>
      </c>
      <c r="Q58" s="53" t="s">
        <v>470</v>
      </c>
      <c r="R58" s="53" t="s">
        <v>471</v>
      </c>
      <c r="S58"/>
      <c r="T58"/>
      <c r="U58"/>
      <c r="V58"/>
      <c r="W58" s="53" t="s">
        <v>686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ht="20.149999999999999" customHeight="1" x14ac:dyDescent="0.35">
      <c r="A59" s="63" t="s">
        <v>458</v>
      </c>
      <c r="B59" s="96" t="s">
        <v>710</v>
      </c>
      <c r="C59" s="63" t="s">
        <v>458</v>
      </c>
      <c r="D59" s="40" t="s">
        <v>455</v>
      </c>
      <c r="E59" s="62" t="s">
        <v>458</v>
      </c>
      <c r="F59" s="96" t="s">
        <v>709</v>
      </c>
      <c r="G59" s="62" t="s">
        <v>458</v>
      </c>
      <c r="H59" s="64" t="s">
        <v>364</v>
      </c>
      <c r="I59"/>
      <c r="J59"/>
      <c r="K59"/>
      <c r="L59"/>
      <c r="M59"/>
      <c r="N59"/>
      <c r="O59" s="53" t="s">
        <v>467</v>
      </c>
      <c r="P59" s="53" t="s">
        <v>468</v>
      </c>
      <c r="Q59" s="53" t="s">
        <v>470</v>
      </c>
      <c r="R59" s="53" t="s">
        <v>471</v>
      </c>
      <c r="S59"/>
      <c r="T59"/>
      <c r="U59"/>
      <c r="V59"/>
      <c r="W59" s="53" t="s">
        <v>686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ht="20.149999999999999" customHeight="1" x14ac:dyDescent="0.35">
      <c r="A60" s="63" t="s">
        <v>459</v>
      </c>
      <c r="B60" s="96" t="s">
        <v>710</v>
      </c>
      <c r="C60" s="63" t="s">
        <v>459</v>
      </c>
      <c r="D60" s="40" t="s">
        <v>457</v>
      </c>
      <c r="E60" s="62" t="s">
        <v>460</v>
      </c>
      <c r="F60" s="96" t="s">
        <v>709</v>
      </c>
      <c r="G60" s="62" t="s">
        <v>460</v>
      </c>
      <c r="H60" s="64" t="s">
        <v>364</v>
      </c>
      <c r="I60"/>
      <c r="J60"/>
      <c r="K60"/>
      <c r="L60"/>
      <c r="M60"/>
      <c r="N60"/>
      <c r="O60" s="53" t="s">
        <v>467</v>
      </c>
      <c r="P60" s="53" t="s">
        <v>468</v>
      </c>
      <c r="Q60" s="53" t="s">
        <v>470</v>
      </c>
      <c r="R60" s="53" t="s">
        <v>471</v>
      </c>
      <c r="S60"/>
      <c r="T60"/>
      <c r="U60"/>
      <c r="V60"/>
      <c r="W60" s="53" t="s">
        <v>686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20.149999999999999" customHeight="1" x14ac:dyDescent="0.35">
      <c r="A61" s="63" t="s">
        <v>460</v>
      </c>
      <c r="B61" s="96" t="s">
        <v>710</v>
      </c>
      <c r="C61" s="63" t="s">
        <v>460</v>
      </c>
      <c r="D61" s="40" t="s">
        <v>711</v>
      </c>
      <c r="E61" s="62" t="s">
        <v>461</v>
      </c>
      <c r="F61" s="96" t="s">
        <v>709</v>
      </c>
      <c r="G61" s="62" t="s">
        <v>461</v>
      </c>
      <c r="H61" s="64" t="s">
        <v>364</v>
      </c>
      <c r="I61"/>
      <c r="J61"/>
      <c r="K61"/>
      <c r="L61"/>
      <c r="M61"/>
      <c r="N61"/>
      <c r="O61" s="53" t="s">
        <v>467</v>
      </c>
      <c r="P61" s="53" t="s">
        <v>468</v>
      </c>
      <c r="Q61" s="53" t="s">
        <v>470</v>
      </c>
      <c r="R61" s="53" t="s">
        <v>471</v>
      </c>
      <c r="S61"/>
      <c r="T61"/>
      <c r="U61"/>
      <c r="V61"/>
      <c r="W61" s="53" t="s">
        <v>686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x14ac:dyDescent="0.35">
      <c r="A62" s="63" t="s">
        <v>462</v>
      </c>
      <c r="B62" s="96" t="s">
        <v>712</v>
      </c>
      <c r="C62" s="63" t="s">
        <v>462</v>
      </c>
      <c r="D62" s="40" t="s">
        <v>456</v>
      </c>
      <c r="E62" s="62" t="s">
        <v>459</v>
      </c>
      <c r="F62" s="96" t="s">
        <v>709</v>
      </c>
      <c r="G62" s="62" t="s">
        <v>459</v>
      </c>
      <c r="H62" s="64" t="s">
        <v>364</v>
      </c>
      <c r="I62"/>
      <c r="J62"/>
      <c r="K62"/>
      <c r="L62"/>
      <c r="M62"/>
      <c r="N62"/>
      <c r="O62" s="53" t="s">
        <v>467</v>
      </c>
      <c r="P62" s="53" t="s">
        <v>468</v>
      </c>
      <c r="Q62" s="53" t="s">
        <v>470</v>
      </c>
      <c r="R62" s="53" t="s">
        <v>471</v>
      </c>
      <c r="S62"/>
      <c r="T62"/>
      <c r="U62"/>
      <c r="V62"/>
      <c r="W62" s="53" t="s">
        <v>686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x14ac:dyDescent="0.35">
      <c r="A63" s="63" t="s">
        <v>463</v>
      </c>
      <c r="B63" s="96" t="s">
        <v>712</v>
      </c>
      <c r="C63" s="63" t="s">
        <v>463</v>
      </c>
      <c r="D63" s="40" t="s">
        <v>457</v>
      </c>
      <c r="E63" s="62" t="s">
        <v>460</v>
      </c>
      <c r="F63" s="96" t="s">
        <v>709</v>
      </c>
      <c r="G63" s="62" t="s">
        <v>460</v>
      </c>
      <c r="H63" s="64" t="s">
        <v>364</v>
      </c>
      <c r="I63"/>
      <c r="J63"/>
      <c r="K63"/>
      <c r="L63"/>
      <c r="M63"/>
      <c r="N63"/>
      <c r="O63" s="53" t="s">
        <v>467</v>
      </c>
      <c r="P63" s="53" t="s">
        <v>468</v>
      </c>
      <c r="Q63" s="53" t="s">
        <v>470</v>
      </c>
      <c r="R63" s="53" t="s">
        <v>471</v>
      </c>
      <c r="S63"/>
      <c r="T63"/>
      <c r="U63"/>
      <c r="V63"/>
      <c r="W63" s="53" t="s">
        <v>686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x14ac:dyDescent="0.35">
      <c r="A64" s="63" t="s">
        <v>464</v>
      </c>
      <c r="B64" s="96" t="s">
        <v>712</v>
      </c>
      <c r="C64" s="63" t="s">
        <v>464</v>
      </c>
      <c r="D64" s="40" t="s">
        <v>711</v>
      </c>
      <c r="E64" s="62" t="s">
        <v>461</v>
      </c>
      <c r="F64" s="96" t="s">
        <v>709</v>
      </c>
      <c r="G64" s="62" t="s">
        <v>461</v>
      </c>
      <c r="H64" s="64" t="s">
        <v>364</v>
      </c>
      <c r="I64"/>
      <c r="J64"/>
      <c r="K64"/>
      <c r="L64"/>
      <c r="M64"/>
      <c r="N64"/>
      <c r="O64" s="53" t="s">
        <v>467</v>
      </c>
      <c r="P64" s="53" t="s">
        <v>468</v>
      </c>
      <c r="Q64" s="53" t="s">
        <v>470</v>
      </c>
      <c r="R64" s="53" t="s">
        <v>471</v>
      </c>
      <c r="S64"/>
      <c r="T64"/>
      <c r="U64"/>
      <c r="V64"/>
      <c r="W64" s="53" t="s">
        <v>686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x14ac:dyDescent="0.35">
      <c r="A65" s="63" t="s">
        <v>713</v>
      </c>
      <c r="B65" s="96" t="s">
        <v>714</v>
      </c>
      <c r="C65" s="63" t="s">
        <v>713</v>
      </c>
      <c r="D65" s="40" t="s">
        <v>465</v>
      </c>
      <c r="E65" s="62" t="s">
        <v>462</v>
      </c>
      <c r="F65" s="96" t="s">
        <v>709</v>
      </c>
      <c r="G65" s="62" t="s">
        <v>462</v>
      </c>
      <c r="H65" s="64" t="s">
        <v>364</v>
      </c>
      <c r="I65"/>
      <c r="J65"/>
      <c r="K65"/>
      <c r="L65"/>
      <c r="M65"/>
      <c r="N65"/>
      <c r="O65" s="53" t="s">
        <v>467</v>
      </c>
      <c r="P65" s="53" t="s">
        <v>468</v>
      </c>
      <c r="Q65" s="53" t="s">
        <v>470</v>
      </c>
      <c r="R65" s="53" t="s">
        <v>471</v>
      </c>
      <c r="S65"/>
      <c r="T65"/>
      <c r="U65"/>
      <c r="V65"/>
      <c r="W65" s="53" t="s">
        <v>686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x14ac:dyDescent="0.35">
      <c r="A66" s="63" t="s">
        <v>715</v>
      </c>
      <c r="B66" s="96" t="s">
        <v>714</v>
      </c>
      <c r="C66" s="63" t="s">
        <v>715</v>
      </c>
      <c r="D66" s="40" t="s">
        <v>466</v>
      </c>
      <c r="E66" s="62" t="s">
        <v>463</v>
      </c>
      <c r="F66" s="96" t="s">
        <v>709</v>
      </c>
      <c r="G66" s="62" t="s">
        <v>463</v>
      </c>
      <c r="H66" s="64" t="s">
        <v>364</v>
      </c>
      <c r="I66"/>
      <c r="J66"/>
      <c r="K66"/>
      <c r="L66"/>
      <c r="M66"/>
      <c r="N66"/>
      <c r="O66" s="53" t="s">
        <v>467</v>
      </c>
      <c r="P66" s="53" t="s">
        <v>468</v>
      </c>
      <c r="Q66" s="53" t="s">
        <v>470</v>
      </c>
      <c r="R66" s="53" t="s">
        <v>471</v>
      </c>
      <c r="S66"/>
      <c r="T66"/>
      <c r="U66"/>
      <c r="V66"/>
      <c r="W66" s="53" t="s">
        <v>686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ht="15" thickBot="1" x14ac:dyDescent="0.4">
      <c r="A68" s="6" t="s">
        <v>472</v>
      </c>
      <c r="B68" s="6" t="s">
        <v>716</v>
      </c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ht="15" thickBot="1" x14ac:dyDescent="0.4">
      <c r="A69" s="67" t="s">
        <v>175</v>
      </c>
      <c r="B69" s="97" t="s">
        <v>173</v>
      </c>
      <c r="C69" s="67" t="s">
        <v>175</v>
      </c>
      <c r="D69" s="61" t="s">
        <v>174</v>
      </c>
      <c r="E69" s="67" t="s">
        <v>175</v>
      </c>
      <c r="F69" s="98" t="s">
        <v>102</v>
      </c>
      <c r="G69" s="67" t="s">
        <v>175</v>
      </c>
      <c r="H69" s="50" t="s">
        <v>177</v>
      </c>
      <c r="I69" s="6"/>
      <c r="J69" s="6"/>
      <c r="K69" s="6"/>
      <c r="L69" s="6"/>
      <c r="M69" s="6"/>
      <c r="N69" s="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x14ac:dyDescent="0.35">
      <c r="A70" s="65" t="s">
        <v>41</v>
      </c>
      <c r="B70" s="66" t="s">
        <v>41</v>
      </c>
      <c r="C70" s="66" t="s">
        <v>41</v>
      </c>
      <c r="D70" s="66" t="s">
        <v>41</v>
      </c>
      <c r="E70" s="66" t="s">
        <v>41</v>
      </c>
      <c r="F70" s="68" t="s">
        <v>41</v>
      </c>
      <c r="G70" s="66" t="s">
        <v>41</v>
      </c>
      <c r="H70" s="69" t="s">
        <v>41</v>
      </c>
      <c r="I70" s="6"/>
      <c r="J70" s="6"/>
      <c r="K70" s="6"/>
      <c r="L70" s="6"/>
      <c r="M70" s="6"/>
      <c r="N70" s="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x14ac:dyDescent="0.35">
      <c r="A71" s="99" t="s">
        <v>473</v>
      </c>
      <c r="B71" s="95" t="s">
        <v>476</v>
      </c>
      <c r="C71" s="94" t="s">
        <v>473</v>
      </c>
      <c r="D71" s="39" t="s">
        <v>717</v>
      </c>
      <c r="E71" s="94" t="s">
        <v>473</v>
      </c>
      <c r="F71" s="95" t="s">
        <v>718</v>
      </c>
      <c r="G71" s="99" t="s">
        <v>473</v>
      </c>
      <c r="H71" s="44" t="s">
        <v>365</v>
      </c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54" t="s">
        <v>517</v>
      </c>
      <c r="T71" s="54" t="s">
        <v>719</v>
      </c>
      <c r="U71"/>
      <c r="V71"/>
      <c r="W71" s="54" t="s">
        <v>686</v>
      </c>
      <c r="X71"/>
      <c r="Y71"/>
      <c r="Z71"/>
      <c r="AA71" s="319"/>
      <c r="AB71" t="s">
        <v>720</v>
      </c>
      <c r="AC71" s="319"/>
      <c r="AD71" s="319"/>
      <c r="AE71" s="319"/>
      <c r="AF71" s="319"/>
      <c r="AG71" s="319"/>
      <c r="AH71" s="319"/>
      <c r="AI71" s="319"/>
      <c r="AJ71" s="319"/>
      <c r="AK71" s="319"/>
      <c r="AL71" s="319"/>
      <c r="AM71" s="319"/>
      <c r="AN71" s="319"/>
    </row>
    <row r="72" spans="1:40" x14ac:dyDescent="0.35">
      <c r="A72" s="99" t="s">
        <v>474</v>
      </c>
      <c r="B72" s="95" t="s">
        <v>476</v>
      </c>
      <c r="C72" s="94" t="s">
        <v>474</v>
      </c>
      <c r="D72" s="39" t="s">
        <v>477</v>
      </c>
      <c r="E72" s="94" t="s">
        <v>474</v>
      </c>
      <c r="F72" s="95" t="s">
        <v>718</v>
      </c>
      <c r="G72" s="99" t="s">
        <v>474</v>
      </c>
      <c r="H72" s="44" t="s">
        <v>365</v>
      </c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54" t="s">
        <v>517</v>
      </c>
      <c r="T72" s="54" t="s">
        <v>719</v>
      </c>
      <c r="U72" s="319"/>
      <c r="V72" s="319"/>
      <c r="W72" s="54" t="s">
        <v>686</v>
      </c>
      <c r="X72"/>
      <c r="Y72"/>
      <c r="Z72"/>
      <c r="AA72" s="319"/>
      <c r="AB72" t="s">
        <v>688</v>
      </c>
      <c r="AC72" s="319"/>
      <c r="AD72" s="319"/>
      <c r="AE72" s="319"/>
      <c r="AF72" s="319"/>
      <c r="AG72" s="319"/>
      <c r="AH72" s="319"/>
      <c r="AI72" s="319"/>
      <c r="AJ72" s="319"/>
      <c r="AK72" s="319"/>
      <c r="AL72" s="319"/>
      <c r="AM72" s="319"/>
      <c r="AN72" s="319"/>
    </row>
    <row r="73" spans="1:40" x14ac:dyDescent="0.35">
      <c r="A73" s="99" t="s">
        <v>479</v>
      </c>
      <c r="B73" s="95" t="s">
        <v>721</v>
      </c>
      <c r="C73" s="94" t="s">
        <v>479</v>
      </c>
      <c r="D73" s="39" t="s">
        <v>722</v>
      </c>
      <c r="E73" s="94" t="s">
        <v>479</v>
      </c>
      <c r="F73" s="95" t="s">
        <v>718</v>
      </c>
      <c r="G73" s="99" t="s">
        <v>479</v>
      </c>
      <c r="H73" s="44" t="s">
        <v>365</v>
      </c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54" t="s">
        <v>517</v>
      </c>
      <c r="T73" s="54" t="s">
        <v>719</v>
      </c>
      <c r="U73" s="319"/>
      <c r="V73" s="319"/>
      <c r="W73" s="54" t="s">
        <v>686</v>
      </c>
      <c r="X73"/>
      <c r="Y73"/>
      <c r="Z73"/>
      <c r="AA73" s="319"/>
      <c r="AB73" s="319"/>
      <c r="AC73" s="319"/>
      <c r="AD73" s="319"/>
      <c r="AE73" s="319"/>
      <c r="AF73" s="319"/>
      <c r="AG73" s="319"/>
      <c r="AH73" s="319"/>
      <c r="AI73" s="319"/>
      <c r="AJ73" s="319"/>
      <c r="AK73" s="319"/>
      <c r="AL73" s="319"/>
      <c r="AM73" s="319"/>
      <c r="AN73" s="319"/>
    </row>
    <row r="74" spans="1:40" x14ac:dyDescent="0.35">
      <c r="A74" s="100" t="s">
        <v>480</v>
      </c>
      <c r="B74" s="101" t="s">
        <v>723</v>
      </c>
      <c r="C74" s="111" t="s">
        <v>480</v>
      </c>
      <c r="D74" s="102" t="s">
        <v>481</v>
      </c>
      <c r="E74" s="111" t="s">
        <v>480</v>
      </c>
      <c r="F74" s="95" t="s">
        <v>718</v>
      </c>
      <c r="G74" s="100" t="s">
        <v>480</v>
      </c>
      <c r="H74" s="103" t="s">
        <v>365</v>
      </c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54" t="s">
        <v>517</v>
      </c>
      <c r="T74" s="54" t="s">
        <v>719</v>
      </c>
      <c r="U74" s="319"/>
      <c r="V74" s="319"/>
      <c r="W74" s="54" t="s">
        <v>686</v>
      </c>
      <c r="X74"/>
      <c r="Y74"/>
      <c r="Z74"/>
      <c r="AA74" s="319"/>
      <c r="AB74" s="319"/>
      <c r="AC74" s="319"/>
      <c r="AD74" s="319"/>
      <c r="AE74" s="319"/>
      <c r="AF74" s="319"/>
      <c r="AG74" s="319"/>
      <c r="AH74" s="319"/>
      <c r="AI74" s="319"/>
      <c r="AJ74" s="319"/>
      <c r="AK74" s="319"/>
      <c r="AL74" s="319"/>
      <c r="AM74" s="319"/>
      <c r="AN74" s="319"/>
    </row>
    <row r="75" spans="1:40" x14ac:dyDescent="0.35">
      <c r="A75" s="99" t="s">
        <v>482</v>
      </c>
      <c r="B75" s="95" t="s">
        <v>386</v>
      </c>
      <c r="C75" s="94" t="s">
        <v>482</v>
      </c>
      <c r="D75" s="39" t="s">
        <v>484</v>
      </c>
      <c r="E75" s="94" t="s">
        <v>482</v>
      </c>
      <c r="F75" s="95" t="s">
        <v>718</v>
      </c>
      <c r="G75" s="99" t="s">
        <v>482</v>
      </c>
      <c r="H75" s="44" t="s">
        <v>365</v>
      </c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54" t="s">
        <v>517</v>
      </c>
      <c r="T75" s="54" t="s">
        <v>719</v>
      </c>
      <c r="U75" s="319"/>
      <c r="V75" s="319"/>
      <c r="W75" s="54" t="s">
        <v>686</v>
      </c>
      <c r="X75"/>
      <c r="Y75"/>
      <c r="Z75"/>
      <c r="AA75" s="319"/>
      <c r="AB75" s="319"/>
      <c r="AC75" s="319"/>
      <c r="AD75" s="319"/>
      <c r="AE75" s="319"/>
      <c r="AF75" s="319"/>
      <c r="AG75" s="319"/>
      <c r="AH75" s="319"/>
      <c r="AI75" s="319"/>
      <c r="AJ75" s="319"/>
      <c r="AK75" s="319"/>
      <c r="AL75" s="319"/>
      <c r="AM75" s="319"/>
      <c r="AN75" s="319"/>
    </row>
    <row r="76" spans="1:40" x14ac:dyDescent="0.35">
      <c r="A76" s="99" t="s">
        <v>483</v>
      </c>
      <c r="B76" s="95" t="s">
        <v>386</v>
      </c>
      <c r="C76" s="94" t="s">
        <v>483</v>
      </c>
      <c r="D76" s="39" t="s">
        <v>485</v>
      </c>
      <c r="E76" s="94" t="s">
        <v>483</v>
      </c>
      <c r="F76" s="95" t="s">
        <v>718</v>
      </c>
      <c r="G76" s="99" t="s">
        <v>483</v>
      </c>
      <c r="H76" s="44" t="s">
        <v>365</v>
      </c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54" t="s">
        <v>517</v>
      </c>
      <c r="T76" s="54" t="s">
        <v>719</v>
      </c>
      <c r="U76" s="319"/>
      <c r="V76" s="319"/>
      <c r="W76" s="54" t="s">
        <v>686</v>
      </c>
      <c r="X76"/>
      <c r="Y76"/>
      <c r="Z76"/>
      <c r="AA76" s="319"/>
      <c r="AB76" s="319"/>
      <c r="AC76" s="319"/>
      <c r="AD76" s="319"/>
      <c r="AE76" s="319"/>
      <c r="AF76" s="319"/>
      <c r="AG76" s="319"/>
      <c r="AH76" s="319"/>
      <c r="AI76" s="319"/>
      <c r="AJ76" s="319"/>
      <c r="AK76" s="319"/>
      <c r="AL76" s="319"/>
      <c r="AM76" s="319"/>
      <c r="AN76" s="319"/>
    </row>
    <row r="77" spans="1:40" x14ac:dyDescent="0.35">
      <c r="A77" s="100" t="s">
        <v>486</v>
      </c>
      <c r="B77" s="101" t="s">
        <v>516</v>
      </c>
      <c r="C77" s="111" t="s">
        <v>486</v>
      </c>
      <c r="D77" s="102" t="s">
        <v>488</v>
      </c>
      <c r="E77" s="111" t="s">
        <v>486</v>
      </c>
      <c r="F77" s="95" t="s">
        <v>718</v>
      </c>
      <c r="G77" s="100" t="s">
        <v>486</v>
      </c>
      <c r="H77" s="103" t="s">
        <v>365</v>
      </c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54" t="s">
        <v>517</v>
      </c>
      <c r="T77" s="54" t="s">
        <v>719</v>
      </c>
      <c r="U77" s="319"/>
      <c r="V77" s="319"/>
      <c r="W77" s="54" t="s">
        <v>686</v>
      </c>
      <c r="X77"/>
      <c r="Y77"/>
      <c r="Z77"/>
      <c r="AA77" s="319"/>
      <c r="AB77" s="319"/>
      <c r="AC77" s="319"/>
      <c r="AD77" s="319"/>
      <c r="AE77" s="319"/>
      <c r="AF77" s="319"/>
      <c r="AG77" s="319"/>
      <c r="AH77" s="319"/>
      <c r="AI77" s="319"/>
      <c r="AJ77" s="319"/>
      <c r="AK77" s="319"/>
      <c r="AL77" s="319"/>
      <c r="AM77" s="319"/>
      <c r="AN77" s="319"/>
    </row>
    <row r="78" spans="1:40" x14ac:dyDescent="0.35">
      <c r="A78" s="100" t="s">
        <v>487</v>
      </c>
      <c r="B78" s="101" t="s">
        <v>516</v>
      </c>
      <c r="C78" s="111" t="s">
        <v>487</v>
      </c>
      <c r="D78" s="102" t="s">
        <v>489</v>
      </c>
      <c r="E78" s="111" t="s">
        <v>487</v>
      </c>
      <c r="F78" s="95" t="s">
        <v>718</v>
      </c>
      <c r="G78" s="100" t="s">
        <v>487</v>
      </c>
      <c r="H78" s="103" t="s">
        <v>365</v>
      </c>
      <c r="I78" s="319"/>
      <c r="J78" s="319"/>
      <c r="K78" s="319"/>
      <c r="L78" s="319"/>
      <c r="M78" s="319"/>
      <c r="N78" s="319"/>
      <c r="O78" s="319"/>
      <c r="P78" s="319"/>
      <c r="Q78" s="319"/>
      <c r="R78" s="319"/>
      <c r="S78" s="54" t="s">
        <v>517</v>
      </c>
      <c r="T78" s="54" t="s">
        <v>719</v>
      </c>
      <c r="U78" s="319"/>
      <c r="V78" s="319"/>
      <c r="W78" s="54" t="s">
        <v>686</v>
      </c>
      <c r="X78"/>
      <c r="Y78"/>
      <c r="Z78"/>
      <c r="AA78" s="319"/>
      <c r="AB78" s="319"/>
      <c r="AC78" s="319"/>
      <c r="AD78" s="319"/>
      <c r="AE78" s="319"/>
      <c r="AF78" s="319"/>
      <c r="AG78" s="319"/>
      <c r="AH78" s="319"/>
      <c r="AI78" s="319"/>
      <c r="AJ78" s="319"/>
      <c r="AK78" s="319"/>
      <c r="AL78" s="319"/>
      <c r="AM78" s="319"/>
      <c r="AN78" s="319"/>
    </row>
    <row r="79" spans="1:40" x14ac:dyDescent="0.35">
      <c r="A79" s="99" t="s">
        <v>490</v>
      </c>
      <c r="B79" s="95" t="s">
        <v>724</v>
      </c>
      <c r="C79" s="94" t="s">
        <v>490</v>
      </c>
      <c r="D79" s="39" t="s">
        <v>725</v>
      </c>
      <c r="E79" s="94" t="s">
        <v>460</v>
      </c>
      <c r="F79" s="95" t="s">
        <v>718</v>
      </c>
      <c r="G79" s="99" t="s">
        <v>490</v>
      </c>
      <c r="H79" s="44" t="s">
        <v>365</v>
      </c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54" t="s">
        <v>517</v>
      </c>
      <c r="T79" s="54" t="s">
        <v>719</v>
      </c>
      <c r="U79" s="319"/>
      <c r="V79" s="319"/>
      <c r="W79" s="54" t="s">
        <v>686</v>
      </c>
      <c r="X79"/>
      <c r="Y79"/>
      <c r="Z79"/>
      <c r="AA79" s="319"/>
      <c r="AB79" s="319"/>
      <c r="AC79" s="319"/>
      <c r="AD79" s="319"/>
      <c r="AE79" s="319"/>
      <c r="AF79" s="319"/>
      <c r="AG79" s="319"/>
      <c r="AH79" s="319"/>
      <c r="AI79" s="319"/>
      <c r="AJ79" s="319"/>
      <c r="AK79" s="319"/>
      <c r="AL79" s="319"/>
      <c r="AM79" s="319"/>
      <c r="AN79" s="319"/>
    </row>
    <row r="80" spans="1:40" x14ac:dyDescent="0.35">
      <c r="A80" s="63" t="s">
        <v>491</v>
      </c>
      <c r="B80" s="96" t="s">
        <v>389</v>
      </c>
      <c r="C80" s="62" t="s">
        <v>491</v>
      </c>
      <c r="D80" s="40" t="s">
        <v>726</v>
      </c>
      <c r="E80" s="62" t="s">
        <v>491</v>
      </c>
      <c r="F80" s="96" t="s">
        <v>727</v>
      </c>
      <c r="G80" s="63" t="s">
        <v>491</v>
      </c>
      <c r="H80" s="64" t="s">
        <v>366</v>
      </c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/>
      <c r="T80" s="53" t="s">
        <v>719</v>
      </c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319"/>
      <c r="AJ80" s="319"/>
      <c r="AK80" s="319"/>
      <c r="AL80" s="319"/>
      <c r="AM80" s="319"/>
      <c r="AN80" s="319"/>
    </row>
    <row r="81" spans="1:552" s="104" customFormat="1" x14ac:dyDescent="0.35">
      <c r="A81" s="63" t="s">
        <v>492</v>
      </c>
      <c r="B81" s="96" t="s">
        <v>389</v>
      </c>
      <c r="C81" s="62" t="s">
        <v>492</v>
      </c>
      <c r="D81" s="40" t="s">
        <v>596</v>
      </c>
      <c r="E81" s="62" t="s">
        <v>492</v>
      </c>
      <c r="F81" s="96" t="s">
        <v>727</v>
      </c>
      <c r="G81" s="63" t="s">
        <v>492</v>
      </c>
      <c r="H81" s="64" t="s">
        <v>366</v>
      </c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/>
      <c r="T81" s="53" t="s">
        <v>719</v>
      </c>
      <c r="U81" s="319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19"/>
      <c r="AG81" s="319"/>
      <c r="AH81" s="319"/>
      <c r="AI81" s="319"/>
      <c r="AJ81" s="319"/>
      <c r="AK81" s="319"/>
      <c r="AL81" s="319"/>
      <c r="AM81" s="319"/>
      <c r="AN81" s="319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</row>
    <row r="82" spans="1:552" x14ac:dyDescent="0.35">
      <c r="A82" s="63" t="s">
        <v>493</v>
      </c>
      <c r="B82" s="96" t="s">
        <v>390</v>
      </c>
      <c r="C82" s="62" t="s">
        <v>493</v>
      </c>
      <c r="D82" s="40" t="s">
        <v>728</v>
      </c>
      <c r="E82" s="62" t="s">
        <v>493</v>
      </c>
      <c r="F82" s="96" t="s">
        <v>727</v>
      </c>
      <c r="G82" s="63" t="s">
        <v>493</v>
      </c>
      <c r="H82" s="64" t="s">
        <v>366</v>
      </c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/>
      <c r="T82" s="53" t="s">
        <v>719</v>
      </c>
      <c r="U82"/>
      <c r="V82"/>
      <c r="W82"/>
      <c r="X82" s="319"/>
      <c r="Y82" s="319"/>
      <c r="Z82" s="319"/>
      <c r="AA82" s="319"/>
      <c r="AB82" s="319"/>
      <c r="AC82" s="319"/>
      <c r="AD82" s="319"/>
      <c r="AE82" s="319"/>
      <c r="AF82" s="319"/>
      <c r="AG82" s="319"/>
      <c r="AH82" s="319"/>
      <c r="AI82" s="319"/>
      <c r="AJ82" s="319"/>
      <c r="AK82" s="319"/>
      <c r="AL82" s="319"/>
      <c r="AM82" s="319"/>
      <c r="AN82" s="319"/>
    </row>
    <row r="83" spans="1:552" x14ac:dyDescent="0.35">
      <c r="A83" s="63" t="s">
        <v>494</v>
      </c>
      <c r="B83" s="96" t="s">
        <v>390</v>
      </c>
      <c r="C83" s="62" t="s">
        <v>494</v>
      </c>
      <c r="D83" s="40" t="s">
        <v>729</v>
      </c>
      <c r="E83" s="62" t="s">
        <v>494</v>
      </c>
      <c r="F83" s="96" t="s">
        <v>727</v>
      </c>
      <c r="G83" s="63" t="s">
        <v>494</v>
      </c>
      <c r="H83" s="64" t="s">
        <v>366</v>
      </c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/>
      <c r="T83" s="53" t="s">
        <v>719</v>
      </c>
      <c r="U83"/>
      <c r="V83"/>
      <c r="W83"/>
      <c r="X83" s="319"/>
      <c r="Y83" s="319"/>
      <c r="Z83" s="319"/>
      <c r="AA83" s="319"/>
      <c r="AB83" s="319"/>
      <c r="AC83" s="319"/>
      <c r="AD83" s="319"/>
      <c r="AE83" s="319"/>
      <c r="AF83" s="319"/>
      <c r="AG83" s="319"/>
      <c r="AH83" s="319"/>
      <c r="AI83" s="319"/>
      <c r="AJ83" s="319"/>
      <c r="AK83" s="319"/>
      <c r="AL83" s="319"/>
      <c r="AM83" s="319"/>
      <c r="AN83" s="319"/>
    </row>
    <row r="84" spans="1:552" x14ac:dyDescent="0.35">
      <c r="A84" s="63" t="s">
        <v>495</v>
      </c>
      <c r="B84" s="96" t="s">
        <v>730</v>
      </c>
      <c r="C84" s="62" t="s">
        <v>495</v>
      </c>
      <c r="D84" s="40" t="s">
        <v>731</v>
      </c>
      <c r="E84" s="62" t="s">
        <v>495</v>
      </c>
      <c r="F84" s="96" t="s">
        <v>727</v>
      </c>
      <c r="G84" s="63" t="s">
        <v>495</v>
      </c>
      <c r="H84" s="64" t="s">
        <v>366</v>
      </c>
      <c r="I84" s="319"/>
      <c r="J84" s="319"/>
      <c r="K84" s="319"/>
      <c r="L84" s="319"/>
      <c r="M84" s="319"/>
      <c r="N84" s="319"/>
      <c r="O84" s="319"/>
      <c r="P84" s="319"/>
      <c r="Q84" s="319"/>
      <c r="R84" s="319"/>
      <c r="S84"/>
      <c r="T84" s="53" t="s">
        <v>719</v>
      </c>
      <c r="U84"/>
      <c r="V84"/>
      <c r="W84"/>
      <c r="X84" s="319"/>
      <c r="Y84" s="319"/>
      <c r="Z84" s="319"/>
      <c r="AA84" s="319"/>
      <c r="AB84" s="319"/>
      <c r="AC84" s="319"/>
      <c r="AD84" s="319"/>
      <c r="AE84" s="319"/>
      <c r="AF84" s="319"/>
      <c r="AG84" s="319"/>
      <c r="AH84" s="319"/>
      <c r="AI84" s="319"/>
      <c r="AJ84" s="319"/>
      <c r="AK84" s="319"/>
      <c r="AL84" s="319"/>
      <c r="AM84" s="319"/>
      <c r="AN84" s="319"/>
    </row>
    <row r="85" spans="1:552" s="104" customFormat="1" x14ac:dyDescent="0.35">
      <c r="A85" s="63" t="s">
        <v>496</v>
      </c>
      <c r="B85" s="96" t="s">
        <v>730</v>
      </c>
      <c r="C85" s="62" t="s">
        <v>496</v>
      </c>
      <c r="D85" s="40" t="s">
        <v>732</v>
      </c>
      <c r="E85" s="62" t="s">
        <v>496</v>
      </c>
      <c r="F85" s="96" t="s">
        <v>727</v>
      </c>
      <c r="G85" s="63" t="s">
        <v>496</v>
      </c>
      <c r="H85" s="64" t="s">
        <v>366</v>
      </c>
      <c r="I85" s="319"/>
      <c r="J85" s="319"/>
      <c r="K85" s="319"/>
      <c r="L85" s="319"/>
      <c r="M85" s="319"/>
      <c r="N85" s="319"/>
      <c r="O85" s="319"/>
      <c r="P85" s="319"/>
      <c r="Q85" s="319"/>
      <c r="R85" s="319"/>
      <c r="S85"/>
      <c r="T85" s="53" t="s">
        <v>719</v>
      </c>
      <c r="U85"/>
      <c r="V85"/>
      <c r="W85"/>
      <c r="X85" s="319"/>
      <c r="Y85" s="319"/>
      <c r="Z85" s="319"/>
      <c r="AA85" s="319"/>
      <c r="AB85" s="319"/>
      <c r="AC85" s="319"/>
      <c r="AD85" s="319"/>
      <c r="AE85" s="319"/>
      <c r="AF85" s="319"/>
      <c r="AG85" s="319"/>
      <c r="AH85" s="319"/>
      <c r="AI85" s="319"/>
      <c r="AJ85" s="319"/>
      <c r="AK85" s="319"/>
      <c r="AL85" s="319"/>
      <c r="AM85" s="319"/>
      <c r="AN85" s="319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</row>
    <row r="86" spans="1:552" s="104" customFormat="1" x14ac:dyDescent="0.35">
      <c r="A86" s="63" t="s">
        <v>497</v>
      </c>
      <c r="B86" s="96" t="s">
        <v>733</v>
      </c>
      <c r="C86" s="62" t="s">
        <v>497</v>
      </c>
      <c r="D86" s="62" t="s">
        <v>734</v>
      </c>
      <c r="E86" s="62" t="s">
        <v>497</v>
      </c>
      <c r="F86" s="96" t="s">
        <v>727</v>
      </c>
      <c r="G86" s="63" t="s">
        <v>497</v>
      </c>
      <c r="H86" s="64" t="s">
        <v>366</v>
      </c>
      <c r="I86"/>
      <c r="J86"/>
      <c r="K86"/>
      <c r="L86"/>
      <c r="M86"/>
      <c r="N86"/>
      <c r="O86"/>
      <c r="P86"/>
      <c r="Q86"/>
      <c r="R86"/>
      <c r="S86"/>
      <c r="T86" s="53" t="s">
        <v>719</v>
      </c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</row>
    <row r="87" spans="1:552" s="104" customFormat="1" x14ac:dyDescent="0.35">
      <c r="A87" s="63" t="s">
        <v>498</v>
      </c>
      <c r="B87" s="96" t="s">
        <v>733</v>
      </c>
      <c r="C87" s="62" t="s">
        <v>498</v>
      </c>
      <c r="D87" s="62" t="s">
        <v>735</v>
      </c>
      <c r="E87" s="62" t="s">
        <v>498</v>
      </c>
      <c r="F87" s="96" t="s">
        <v>727</v>
      </c>
      <c r="G87" s="63" t="s">
        <v>498</v>
      </c>
      <c r="H87" s="64" t="s">
        <v>366</v>
      </c>
      <c r="I87"/>
      <c r="J87"/>
      <c r="K87"/>
      <c r="L87"/>
      <c r="M87"/>
      <c r="N87"/>
      <c r="O87"/>
      <c r="P87"/>
      <c r="Q87"/>
      <c r="R87"/>
      <c r="S87"/>
      <c r="T87" s="53" t="s">
        <v>719</v>
      </c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</row>
    <row r="88" spans="1:552" x14ac:dyDescent="0.35">
      <c r="A88" s="63" t="s">
        <v>499</v>
      </c>
      <c r="B88" s="96" t="s">
        <v>733</v>
      </c>
      <c r="C88" s="62" t="s">
        <v>499</v>
      </c>
      <c r="D88" s="62" t="s">
        <v>736</v>
      </c>
      <c r="E88" s="62" t="s">
        <v>499</v>
      </c>
      <c r="F88" s="96" t="s">
        <v>727</v>
      </c>
      <c r="G88" s="63" t="s">
        <v>499</v>
      </c>
      <c r="H88" s="64" t="s">
        <v>366</v>
      </c>
      <c r="I88"/>
      <c r="J88"/>
      <c r="K88"/>
      <c r="L88"/>
      <c r="M88"/>
      <c r="N88"/>
      <c r="O88"/>
      <c r="P88"/>
      <c r="Q88"/>
      <c r="R88"/>
      <c r="S88"/>
      <c r="T88" s="53" t="s">
        <v>719</v>
      </c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552" x14ac:dyDescent="0.35">
      <c r="A89" s="63" t="s">
        <v>737</v>
      </c>
      <c r="B89" s="96" t="s">
        <v>733</v>
      </c>
      <c r="C89" s="62" t="s">
        <v>737</v>
      </c>
      <c r="D89" s="62" t="s">
        <v>738</v>
      </c>
      <c r="E89" s="62" t="s">
        <v>499</v>
      </c>
      <c r="F89" s="96" t="s">
        <v>727</v>
      </c>
      <c r="G89" s="63" t="s">
        <v>737</v>
      </c>
      <c r="H89" s="64" t="s">
        <v>366</v>
      </c>
      <c r="I89"/>
      <c r="J89"/>
      <c r="K89"/>
      <c r="L89"/>
      <c r="M89"/>
      <c r="N89"/>
      <c r="O89"/>
      <c r="P89"/>
      <c r="Q89"/>
      <c r="R89"/>
      <c r="S89"/>
      <c r="T89" s="53" t="s">
        <v>719</v>
      </c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552" x14ac:dyDescent="0.35">
      <c r="A90" s="63" t="s">
        <v>500</v>
      </c>
      <c r="B90" s="96" t="s">
        <v>739</v>
      </c>
      <c r="C90" s="62" t="s">
        <v>500</v>
      </c>
      <c r="D90" s="62" t="s">
        <v>740</v>
      </c>
      <c r="E90" s="62" t="s">
        <v>500</v>
      </c>
      <c r="F90" s="96" t="s">
        <v>727</v>
      </c>
      <c r="G90" s="63" t="s">
        <v>500</v>
      </c>
      <c r="H90" s="64" t="s">
        <v>366</v>
      </c>
      <c r="I90"/>
      <c r="J90"/>
      <c r="K90"/>
      <c r="L90"/>
      <c r="M90"/>
      <c r="N90"/>
      <c r="O90"/>
      <c r="P90"/>
      <c r="Q90"/>
      <c r="R90"/>
      <c r="S90"/>
      <c r="T90" s="53" t="s">
        <v>719</v>
      </c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552" x14ac:dyDescent="0.35">
      <c r="A91" s="63" t="s">
        <v>741</v>
      </c>
      <c r="B91" s="96" t="s">
        <v>739</v>
      </c>
      <c r="C91" s="62" t="s">
        <v>741</v>
      </c>
      <c r="D91" s="62" t="s">
        <v>742</v>
      </c>
      <c r="E91" s="62" t="s">
        <v>741</v>
      </c>
      <c r="F91" s="96" t="s">
        <v>727</v>
      </c>
      <c r="G91" s="63" t="s">
        <v>741</v>
      </c>
      <c r="H91" s="64" t="s">
        <v>366</v>
      </c>
      <c r="I91"/>
      <c r="J91"/>
      <c r="K91"/>
      <c r="L91"/>
      <c r="M91"/>
      <c r="N91"/>
      <c r="O91"/>
      <c r="P91"/>
      <c r="Q91"/>
      <c r="R91"/>
      <c r="S91"/>
      <c r="T91" s="53" t="s">
        <v>719</v>
      </c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552" s="93" customFormat="1" x14ac:dyDescent="0.35">
      <c r="A92" s="112" t="s">
        <v>511</v>
      </c>
      <c r="B92" s="106" t="s">
        <v>743</v>
      </c>
      <c r="C92" s="112" t="s">
        <v>511</v>
      </c>
      <c r="D92" s="105" t="s">
        <v>519</v>
      </c>
      <c r="E92" s="112" t="s">
        <v>511</v>
      </c>
      <c r="F92" s="106" t="s">
        <v>744</v>
      </c>
      <c r="G92" s="112" t="s">
        <v>511</v>
      </c>
      <c r="H92" s="91" t="s">
        <v>336</v>
      </c>
      <c r="I92"/>
      <c r="J92"/>
      <c r="K92"/>
      <c r="L92"/>
      <c r="M92"/>
      <c r="N92"/>
      <c r="O92"/>
      <c r="P92"/>
      <c r="Q92"/>
      <c r="R92"/>
      <c r="S92"/>
      <c r="T92" s="92" t="s">
        <v>719</v>
      </c>
      <c r="U92"/>
      <c r="V92"/>
      <c r="W92" s="92" t="s">
        <v>686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</row>
    <row r="93" spans="1:552" s="93" customFormat="1" x14ac:dyDescent="0.35">
      <c r="A93" s="112" t="s">
        <v>512</v>
      </c>
      <c r="B93" s="106" t="s">
        <v>743</v>
      </c>
      <c r="C93" s="112" t="s">
        <v>512</v>
      </c>
      <c r="D93" s="105" t="s">
        <v>520</v>
      </c>
      <c r="E93" s="112" t="s">
        <v>512</v>
      </c>
      <c r="F93" s="106" t="s">
        <v>744</v>
      </c>
      <c r="G93" s="112" t="s">
        <v>512</v>
      </c>
      <c r="H93" s="91" t="s">
        <v>336</v>
      </c>
      <c r="I93"/>
      <c r="J93"/>
      <c r="K93"/>
      <c r="L93"/>
      <c r="M93"/>
      <c r="N93"/>
      <c r="O93"/>
      <c r="P93"/>
      <c r="Q93"/>
      <c r="R93"/>
      <c r="S93"/>
      <c r="T93" s="92" t="s">
        <v>719</v>
      </c>
      <c r="U93"/>
      <c r="V93"/>
      <c r="W93" s="92" t="s">
        <v>686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</row>
    <row r="94" spans="1:552" x14ac:dyDescent="0.35">
      <c r="A94" s="112" t="s">
        <v>513</v>
      </c>
      <c r="B94" s="106" t="s">
        <v>521</v>
      </c>
      <c r="C94" s="112" t="s">
        <v>513</v>
      </c>
      <c r="D94" s="105" t="s">
        <v>522</v>
      </c>
      <c r="E94" s="112" t="s">
        <v>513</v>
      </c>
      <c r="F94" s="106" t="s">
        <v>744</v>
      </c>
      <c r="G94" s="112" t="s">
        <v>513</v>
      </c>
      <c r="H94" s="91" t="s">
        <v>336</v>
      </c>
      <c r="I94"/>
      <c r="J94"/>
      <c r="K94"/>
      <c r="L94"/>
      <c r="M94"/>
      <c r="N94"/>
      <c r="O94"/>
      <c r="P94"/>
      <c r="Q94"/>
      <c r="R94"/>
      <c r="S94"/>
      <c r="T94" s="92" t="s">
        <v>719</v>
      </c>
      <c r="U94"/>
      <c r="V94"/>
      <c r="W94" s="92" t="s">
        <v>686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552" x14ac:dyDescent="0.35">
      <c r="A95" s="112" t="s">
        <v>514</v>
      </c>
      <c r="B95" s="106" t="s">
        <v>521</v>
      </c>
      <c r="C95" s="112" t="s">
        <v>514</v>
      </c>
      <c r="D95" s="105" t="s">
        <v>523</v>
      </c>
      <c r="E95" s="112" t="s">
        <v>514</v>
      </c>
      <c r="F95" s="106" t="s">
        <v>744</v>
      </c>
      <c r="G95" s="112" t="s">
        <v>514</v>
      </c>
      <c r="H95" s="91" t="s">
        <v>336</v>
      </c>
      <c r="I95"/>
      <c r="J95"/>
      <c r="K95"/>
      <c r="L95"/>
      <c r="M95"/>
      <c r="N95"/>
      <c r="O95"/>
      <c r="P95"/>
      <c r="Q95"/>
      <c r="R95"/>
      <c r="S95"/>
      <c r="T95" s="92" t="s">
        <v>719</v>
      </c>
      <c r="U95"/>
      <c r="V95"/>
      <c r="W95" s="92" t="s">
        <v>686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552" x14ac:dyDescent="0.35">
      <c r="A96" s="112" t="s">
        <v>524</v>
      </c>
      <c r="B96" s="106" t="s">
        <v>745</v>
      </c>
      <c r="C96" s="112" t="s">
        <v>524</v>
      </c>
      <c r="D96" s="105" t="s">
        <v>746</v>
      </c>
      <c r="E96" s="112" t="s">
        <v>524</v>
      </c>
      <c r="F96" s="106" t="s">
        <v>744</v>
      </c>
      <c r="G96" s="112" t="s">
        <v>524</v>
      </c>
      <c r="H96" s="91" t="s">
        <v>336</v>
      </c>
      <c r="I96"/>
      <c r="J96"/>
      <c r="K96"/>
      <c r="L96"/>
      <c r="M96"/>
      <c r="N96"/>
      <c r="O96"/>
      <c r="P96"/>
      <c r="Q96"/>
      <c r="R96"/>
      <c r="S96"/>
      <c r="T96" s="92" t="s">
        <v>719</v>
      </c>
      <c r="U96"/>
      <c r="V96"/>
      <c r="W96" s="92" t="s">
        <v>686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ht="15" thickBot="1" x14ac:dyDescent="0.4">
      <c r="A98" s="6" t="s">
        <v>525</v>
      </c>
      <c r="B98" s="6" t="s">
        <v>526</v>
      </c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ht="15" thickBot="1" x14ac:dyDescent="0.4">
      <c r="A99" s="67" t="s">
        <v>175</v>
      </c>
      <c r="B99" s="97" t="s">
        <v>173</v>
      </c>
      <c r="C99" s="67" t="s">
        <v>175</v>
      </c>
      <c r="D99" s="61" t="s">
        <v>174</v>
      </c>
      <c r="E99" s="67" t="s">
        <v>175</v>
      </c>
      <c r="F99" s="98" t="s">
        <v>102</v>
      </c>
      <c r="G99" s="67" t="s">
        <v>175</v>
      </c>
      <c r="H99" s="50" t="s">
        <v>177</v>
      </c>
      <c r="I99" s="6"/>
      <c r="J99" s="6"/>
      <c r="K99" s="6"/>
      <c r="L99" s="6"/>
      <c r="M99" s="6"/>
      <c r="N99" s="6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x14ac:dyDescent="0.35">
      <c r="A100" s="65" t="s">
        <v>41</v>
      </c>
      <c r="B100" s="66" t="s">
        <v>41</v>
      </c>
      <c r="C100" s="66" t="s">
        <v>41</v>
      </c>
      <c r="D100" s="66" t="s">
        <v>41</v>
      </c>
      <c r="E100" s="66" t="s">
        <v>41</v>
      </c>
      <c r="F100" s="68" t="s">
        <v>41</v>
      </c>
      <c r="G100" s="66" t="s">
        <v>41</v>
      </c>
      <c r="H100" s="69" t="s">
        <v>41</v>
      </c>
      <c r="I100" s="6"/>
      <c r="J100" s="6"/>
      <c r="K100" s="6"/>
      <c r="L100" s="6"/>
      <c r="M100" s="6"/>
      <c r="N100" s="6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40" x14ac:dyDescent="0.35">
      <c r="A101" s="99" t="s">
        <v>595</v>
      </c>
      <c r="B101" s="95" t="s">
        <v>428</v>
      </c>
      <c r="C101" s="99" t="s">
        <v>595</v>
      </c>
      <c r="D101" s="39" t="s">
        <v>527</v>
      </c>
      <c r="E101" s="99" t="s">
        <v>595</v>
      </c>
      <c r="F101" s="95" t="s">
        <v>747</v>
      </c>
      <c r="G101" s="99" t="s">
        <v>595</v>
      </c>
      <c r="H101" s="44" t="s">
        <v>367</v>
      </c>
      <c r="I101"/>
      <c r="J101"/>
      <c r="K101"/>
      <c r="L101"/>
      <c r="M101"/>
      <c r="N101"/>
      <c r="O101"/>
      <c r="P101"/>
      <c r="Q101"/>
      <c r="R101"/>
      <c r="S101"/>
      <c r="T101"/>
      <c r="U101" s="54" t="s">
        <v>450</v>
      </c>
      <c r="V101"/>
      <c r="W101"/>
      <c r="X101" s="54" t="s">
        <v>748</v>
      </c>
      <c r="Y101" s="54" t="s">
        <v>749</v>
      </c>
      <c r="Z101"/>
      <c r="AA101" t="s">
        <v>750</v>
      </c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x14ac:dyDescent="0.35">
      <c r="A102" s="99" t="s">
        <v>502</v>
      </c>
      <c r="B102" s="95" t="s">
        <v>751</v>
      </c>
      <c r="C102" s="99" t="s">
        <v>502</v>
      </c>
      <c r="D102" s="39" t="s">
        <v>528</v>
      </c>
      <c r="E102" s="99" t="s">
        <v>502</v>
      </c>
      <c r="F102" s="95" t="s">
        <v>747</v>
      </c>
      <c r="G102" s="99" t="s">
        <v>502</v>
      </c>
      <c r="H102" s="44" t="s">
        <v>367</v>
      </c>
      <c r="I102"/>
      <c r="J102"/>
      <c r="K102"/>
      <c r="L102"/>
      <c r="M102"/>
      <c r="N102"/>
      <c r="O102"/>
      <c r="P102"/>
      <c r="Q102"/>
      <c r="R102"/>
      <c r="S102"/>
      <c r="T102"/>
      <c r="U102" s="54" t="s">
        <v>450</v>
      </c>
      <c r="V102"/>
      <c r="W102"/>
      <c r="X102" s="54" t="s">
        <v>748</v>
      </c>
      <c r="Y102" s="54" t="s">
        <v>749</v>
      </c>
      <c r="Z102"/>
      <c r="AA102" t="s">
        <v>688</v>
      </c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x14ac:dyDescent="0.35">
      <c r="A103" s="99" t="s">
        <v>503</v>
      </c>
      <c r="B103" s="95" t="s">
        <v>752</v>
      </c>
      <c r="C103" s="99" t="s">
        <v>503</v>
      </c>
      <c r="D103" s="39" t="s">
        <v>529</v>
      </c>
      <c r="E103" s="99" t="s">
        <v>503</v>
      </c>
      <c r="F103" s="95" t="s">
        <v>747</v>
      </c>
      <c r="G103" s="99" t="s">
        <v>503</v>
      </c>
      <c r="H103" s="44" t="s">
        <v>367</v>
      </c>
      <c r="I103"/>
      <c r="J103"/>
      <c r="K103"/>
      <c r="L103"/>
      <c r="M103"/>
      <c r="N103"/>
      <c r="O103"/>
      <c r="P103"/>
      <c r="Q103"/>
      <c r="R103"/>
      <c r="S103"/>
      <c r="T103"/>
      <c r="U103" s="54" t="s">
        <v>450</v>
      </c>
      <c r="V103"/>
      <c r="W103"/>
      <c r="X103" s="54" t="s">
        <v>748</v>
      </c>
      <c r="Y103" s="54" t="s">
        <v>749</v>
      </c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x14ac:dyDescent="0.35">
      <c r="A104" s="99" t="s">
        <v>504</v>
      </c>
      <c r="B104" s="95" t="s">
        <v>753</v>
      </c>
      <c r="C104" s="99" t="s">
        <v>504</v>
      </c>
      <c r="D104" s="39" t="s">
        <v>530</v>
      </c>
      <c r="E104" s="99" t="s">
        <v>504</v>
      </c>
      <c r="F104" s="95" t="s">
        <v>747</v>
      </c>
      <c r="G104" s="99" t="s">
        <v>504</v>
      </c>
      <c r="H104" s="44" t="s">
        <v>367</v>
      </c>
      <c r="I104"/>
      <c r="J104"/>
      <c r="K104"/>
      <c r="L104"/>
      <c r="M104"/>
      <c r="N104"/>
      <c r="O104"/>
      <c r="P104"/>
      <c r="Q104"/>
      <c r="R104"/>
      <c r="S104"/>
      <c r="T104"/>
      <c r="U104" s="54" t="s">
        <v>450</v>
      </c>
      <c r="V104"/>
      <c r="W104"/>
      <c r="X104" s="54" t="s">
        <v>748</v>
      </c>
      <c r="Y104" s="54" t="s">
        <v>749</v>
      </c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x14ac:dyDescent="0.35">
      <c r="A105" s="99" t="s">
        <v>754</v>
      </c>
      <c r="B105" s="95" t="s">
        <v>755</v>
      </c>
      <c r="C105" s="99" t="s">
        <v>754</v>
      </c>
      <c r="D105" s="39" t="s">
        <v>531</v>
      </c>
      <c r="E105" s="99" t="s">
        <v>754</v>
      </c>
      <c r="F105" s="95" t="s">
        <v>747</v>
      </c>
      <c r="G105" s="99" t="s">
        <v>754</v>
      </c>
      <c r="H105" s="44" t="s">
        <v>367</v>
      </c>
      <c r="I105"/>
      <c r="J105"/>
      <c r="K105"/>
      <c r="L105"/>
      <c r="M105"/>
      <c r="N105"/>
      <c r="O105"/>
      <c r="P105"/>
      <c r="Q105"/>
      <c r="R105"/>
      <c r="S105"/>
      <c r="T105"/>
      <c r="U105" s="54" t="s">
        <v>450</v>
      </c>
      <c r="V105"/>
      <c r="W105"/>
      <c r="X105" s="54" t="s">
        <v>748</v>
      </c>
      <c r="Y105" s="54" t="s">
        <v>749</v>
      </c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x14ac:dyDescent="0.35">
      <c r="A106" s="99" t="s">
        <v>756</v>
      </c>
      <c r="B106" s="95" t="s">
        <v>757</v>
      </c>
      <c r="C106" s="99" t="s">
        <v>756</v>
      </c>
      <c r="D106" s="39" t="s">
        <v>532</v>
      </c>
      <c r="E106" s="99" t="s">
        <v>756</v>
      </c>
      <c r="F106" s="95" t="s">
        <v>747</v>
      </c>
      <c r="G106" s="99" t="s">
        <v>756</v>
      </c>
      <c r="H106" s="44" t="s">
        <v>367</v>
      </c>
      <c r="I106"/>
      <c r="J106"/>
      <c r="K106"/>
      <c r="L106"/>
      <c r="M106"/>
      <c r="N106"/>
      <c r="O106"/>
      <c r="P106"/>
      <c r="Q106"/>
      <c r="R106"/>
      <c r="S106"/>
      <c r="T106"/>
      <c r="U106" s="54" t="s">
        <v>450</v>
      </c>
      <c r="V106"/>
      <c r="W106"/>
      <c r="X106" s="54" t="s">
        <v>748</v>
      </c>
      <c r="Y106" s="54" t="s">
        <v>749</v>
      </c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x14ac:dyDescent="0.35">
      <c r="A107" s="99" t="s">
        <v>758</v>
      </c>
      <c r="B107" s="99" t="s">
        <v>537</v>
      </c>
      <c r="C107" s="99" t="s">
        <v>758</v>
      </c>
      <c r="D107" s="99" t="s">
        <v>533</v>
      </c>
      <c r="E107" s="99" t="s">
        <v>758</v>
      </c>
      <c r="F107" s="95" t="s">
        <v>747</v>
      </c>
      <c r="G107" s="99" t="s">
        <v>758</v>
      </c>
      <c r="H107" s="44" t="s">
        <v>367</v>
      </c>
      <c r="I107"/>
      <c r="J107"/>
      <c r="K107"/>
      <c r="L107"/>
      <c r="M107"/>
      <c r="N107"/>
      <c r="O107"/>
      <c r="P107"/>
      <c r="Q107"/>
      <c r="R107"/>
      <c r="S107"/>
      <c r="T107"/>
      <c r="U107" s="54" t="s">
        <v>450</v>
      </c>
      <c r="V107"/>
      <c r="W107"/>
      <c r="X107" s="54" t="s">
        <v>748</v>
      </c>
      <c r="Y107" s="54" t="s">
        <v>749</v>
      </c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x14ac:dyDescent="0.35">
      <c r="A108" s="99" t="s">
        <v>759</v>
      </c>
      <c r="B108" s="99" t="s">
        <v>537</v>
      </c>
      <c r="C108" s="99" t="s">
        <v>759</v>
      </c>
      <c r="D108" s="39" t="s">
        <v>478</v>
      </c>
      <c r="E108" s="99" t="s">
        <v>759</v>
      </c>
      <c r="F108" s="95" t="s">
        <v>747</v>
      </c>
      <c r="G108" s="99" t="s">
        <v>759</v>
      </c>
      <c r="H108" s="44" t="s">
        <v>367</v>
      </c>
      <c r="I108"/>
      <c r="J108"/>
      <c r="K108"/>
      <c r="L108"/>
      <c r="M108"/>
      <c r="N108"/>
      <c r="O108"/>
      <c r="P108"/>
      <c r="Q108"/>
      <c r="R108"/>
      <c r="S108"/>
      <c r="T108"/>
      <c r="U108" s="54" t="s">
        <v>450</v>
      </c>
      <c r="V108"/>
      <c r="W108"/>
      <c r="X108" s="54" t="s">
        <v>748</v>
      </c>
      <c r="Y108" s="54" t="s">
        <v>749</v>
      </c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x14ac:dyDescent="0.35">
      <c r="A109" s="99" t="s">
        <v>760</v>
      </c>
      <c r="B109" s="99" t="s">
        <v>537</v>
      </c>
      <c r="C109" s="99" t="s">
        <v>760</v>
      </c>
      <c r="D109" s="39" t="s">
        <v>534</v>
      </c>
      <c r="E109" s="99" t="s">
        <v>760</v>
      </c>
      <c r="F109" s="95" t="s">
        <v>747</v>
      </c>
      <c r="G109" s="99" t="s">
        <v>760</v>
      </c>
      <c r="H109" s="44" t="s">
        <v>367</v>
      </c>
      <c r="I109"/>
      <c r="J109"/>
      <c r="K109"/>
      <c r="L109"/>
      <c r="M109"/>
      <c r="N109"/>
      <c r="O109"/>
      <c r="P109"/>
      <c r="Q109"/>
      <c r="R109"/>
      <c r="S109"/>
      <c r="T109"/>
      <c r="U109" s="54" t="s">
        <v>450</v>
      </c>
      <c r="V109"/>
      <c r="W109"/>
      <c r="X109" s="54" t="s">
        <v>748</v>
      </c>
      <c r="Y109" s="54" t="s">
        <v>749</v>
      </c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x14ac:dyDescent="0.35">
      <c r="A110" s="99" t="s">
        <v>761</v>
      </c>
      <c r="B110" s="95" t="s">
        <v>762</v>
      </c>
      <c r="C110" s="99" t="s">
        <v>761</v>
      </c>
      <c r="D110" s="39" t="s">
        <v>535</v>
      </c>
      <c r="E110" s="99" t="s">
        <v>761</v>
      </c>
      <c r="F110" s="95" t="s">
        <v>747</v>
      </c>
      <c r="G110" s="99" t="s">
        <v>761</v>
      </c>
      <c r="H110" s="44" t="s">
        <v>367</v>
      </c>
      <c r="I110"/>
      <c r="J110"/>
      <c r="K110"/>
      <c r="L110"/>
      <c r="M110"/>
      <c r="N110"/>
      <c r="O110"/>
      <c r="P110"/>
      <c r="Q110"/>
      <c r="R110"/>
      <c r="S110"/>
      <c r="T110"/>
      <c r="U110" s="54" t="s">
        <v>450</v>
      </c>
      <c r="V110"/>
      <c r="W110"/>
      <c r="X110" s="54" t="s">
        <v>748</v>
      </c>
      <c r="Y110" s="54" t="s">
        <v>749</v>
      </c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x14ac:dyDescent="0.35">
      <c r="A111" s="99" t="s">
        <v>763</v>
      </c>
      <c r="B111" s="95" t="s">
        <v>762</v>
      </c>
      <c r="C111" s="99" t="s">
        <v>763</v>
      </c>
      <c r="D111" s="99" t="s">
        <v>536</v>
      </c>
      <c r="E111" s="99" t="s">
        <v>763</v>
      </c>
      <c r="F111" s="95" t="s">
        <v>747</v>
      </c>
      <c r="G111" s="99" t="s">
        <v>763</v>
      </c>
      <c r="H111" s="44" t="s">
        <v>367</v>
      </c>
      <c r="I111"/>
      <c r="J111"/>
      <c r="K111"/>
      <c r="L111"/>
      <c r="M111"/>
      <c r="N111"/>
      <c r="O111"/>
      <c r="P111"/>
      <c r="Q111"/>
      <c r="R111"/>
      <c r="S111"/>
      <c r="T111"/>
      <c r="U111" s="54" t="s">
        <v>450</v>
      </c>
      <c r="V111"/>
      <c r="W111"/>
      <c r="X111" s="54" t="s">
        <v>748</v>
      </c>
      <c r="Y111" s="54" t="s">
        <v>749</v>
      </c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x14ac:dyDescent="0.35">
      <c r="A112" s="99" t="s">
        <v>764</v>
      </c>
      <c r="B112" s="99" t="s">
        <v>765</v>
      </c>
      <c r="C112" s="99" t="s">
        <v>764</v>
      </c>
      <c r="D112" s="99" t="s">
        <v>538</v>
      </c>
      <c r="E112" s="99" t="s">
        <v>764</v>
      </c>
      <c r="F112" s="95" t="s">
        <v>747</v>
      </c>
      <c r="G112" s="99" t="s">
        <v>764</v>
      </c>
      <c r="H112" s="44" t="s">
        <v>367</v>
      </c>
      <c r="I112"/>
      <c r="J112"/>
      <c r="K112"/>
      <c r="L112"/>
      <c r="M112"/>
      <c r="N112"/>
      <c r="O112"/>
      <c r="P112"/>
      <c r="Q112"/>
      <c r="R112"/>
      <c r="S112"/>
      <c r="T112"/>
      <c r="U112" s="54" t="s">
        <v>450</v>
      </c>
      <c r="V112"/>
      <c r="W112"/>
      <c r="X112" s="54" t="s">
        <v>748</v>
      </c>
      <c r="Y112" s="54" t="s">
        <v>749</v>
      </c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x14ac:dyDescent="0.35">
      <c r="A113" s="112" t="s">
        <v>540</v>
      </c>
      <c r="B113" s="106" t="s">
        <v>766</v>
      </c>
      <c r="C113" s="112" t="s">
        <v>540</v>
      </c>
      <c r="D113" s="105" t="s">
        <v>542</v>
      </c>
      <c r="E113" s="112" t="s">
        <v>540</v>
      </c>
      <c r="F113" s="106" t="s">
        <v>767</v>
      </c>
      <c r="G113" s="112" t="s">
        <v>540</v>
      </c>
      <c r="H113" s="91" t="s">
        <v>370</v>
      </c>
      <c r="I113"/>
      <c r="J113"/>
      <c r="K113"/>
      <c r="L113"/>
      <c r="M113"/>
      <c r="N113"/>
      <c r="O113"/>
      <c r="P113"/>
      <c r="Q113"/>
      <c r="R113"/>
      <c r="S113"/>
      <c r="T113"/>
      <c r="U113" s="92" t="s">
        <v>450</v>
      </c>
      <c r="V113" s="92" t="s">
        <v>451</v>
      </c>
      <c r="W113"/>
      <c r="Y113" s="92" t="s">
        <v>749</v>
      </c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x14ac:dyDescent="0.35">
      <c r="A114" s="112" t="s">
        <v>541</v>
      </c>
      <c r="B114" s="106" t="s">
        <v>543</v>
      </c>
      <c r="C114" s="112" t="s">
        <v>541</v>
      </c>
      <c r="D114" s="105" t="s">
        <v>768</v>
      </c>
      <c r="E114" s="112" t="s">
        <v>541</v>
      </c>
      <c r="F114" s="106" t="s">
        <v>767</v>
      </c>
      <c r="G114" s="112" t="s">
        <v>541</v>
      </c>
      <c r="H114" s="91" t="s">
        <v>370</v>
      </c>
      <c r="I114"/>
      <c r="J114"/>
      <c r="K114"/>
      <c r="L114"/>
      <c r="M114"/>
      <c r="N114"/>
      <c r="O114"/>
      <c r="P114"/>
      <c r="Q114"/>
      <c r="R114"/>
      <c r="S114"/>
      <c r="T114"/>
      <c r="U114" s="92" t="s">
        <v>450</v>
      </c>
      <c r="V114" s="92" t="s">
        <v>451</v>
      </c>
      <c r="W114"/>
      <c r="Y114" s="92" t="s">
        <v>749</v>
      </c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x14ac:dyDescent="0.35">
      <c r="A115" s="112" t="s">
        <v>544</v>
      </c>
      <c r="B115" s="106" t="s">
        <v>545</v>
      </c>
      <c r="C115" s="112" t="s">
        <v>544</v>
      </c>
      <c r="D115" s="105" t="s">
        <v>546</v>
      </c>
      <c r="E115" s="112" t="s">
        <v>544</v>
      </c>
      <c r="F115" s="106" t="s">
        <v>767</v>
      </c>
      <c r="G115" s="112" t="s">
        <v>544</v>
      </c>
      <c r="H115" s="91" t="s">
        <v>370</v>
      </c>
      <c r="I115"/>
      <c r="J115"/>
      <c r="K115"/>
      <c r="L115"/>
      <c r="M115"/>
      <c r="N115"/>
      <c r="O115"/>
      <c r="P115"/>
      <c r="Q115"/>
      <c r="R115"/>
      <c r="S115"/>
      <c r="T115"/>
      <c r="U115" s="92" t="s">
        <v>450</v>
      </c>
      <c r="V115" s="92" t="s">
        <v>451</v>
      </c>
      <c r="W115"/>
      <c r="Y115" s="92" t="s">
        <v>749</v>
      </c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:40" x14ac:dyDescent="0.35">
      <c r="A116" s="112" t="s">
        <v>547</v>
      </c>
      <c r="B116" s="106" t="s">
        <v>769</v>
      </c>
      <c r="C116" s="112" t="s">
        <v>547</v>
      </c>
      <c r="D116" s="105" t="s">
        <v>548</v>
      </c>
      <c r="E116" s="112" t="s">
        <v>547</v>
      </c>
      <c r="F116" s="106" t="s">
        <v>767</v>
      </c>
      <c r="G116" s="112" t="s">
        <v>547</v>
      </c>
      <c r="H116" s="91" t="s">
        <v>370</v>
      </c>
      <c r="I116"/>
      <c r="J116"/>
      <c r="K116"/>
      <c r="L116"/>
      <c r="M116"/>
      <c r="N116"/>
      <c r="O116"/>
      <c r="P116"/>
      <c r="Q116"/>
      <c r="R116"/>
      <c r="S116"/>
      <c r="T116"/>
      <c r="U116" s="92" t="s">
        <v>450</v>
      </c>
      <c r="V116" s="92" t="s">
        <v>451</v>
      </c>
      <c r="W116"/>
      <c r="Y116" s="92" t="s">
        <v>749</v>
      </c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15" thickBot="1" x14ac:dyDescent="0.4">
      <c r="A118" s="6" t="s">
        <v>505</v>
      </c>
      <c r="B118" s="6" t="s">
        <v>571</v>
      </c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:40" ht="15" thickBot="1" x14ac:dyDescent="0.4">
      <c r="A119" s="67" t="s">
        <v>175</v>
      </c>
      <c r="B119" s="97" t="s">
        <v>173</v>
      </c>
      <c r="C119" s="67" t="s">
        <v>175</v>
      </c>
      <c r="D119" s="61" t="s">
        <v>174</v>
      </c>
      <c r="E119" s="67" t="s">
        <v>175</v>
      </c>
      <c r="F119" s="98" t="s">
        <v>102</v>
      </c>
      <c r="G119" s="67" t="s">
        <v>175</v>
      </c>
      <c r="H119" s="50" t="s">
        <v>177</v>
      </c>
      <c r="I119"/>
      <c r="J119"/>
      <c r="K119"/>
      <c r="L119"/>
      <c r="M119"/>
      <c r="N119"/>
      <c r="O119"/>
      <c r="P119"/>
      <c r="Q119"/>
      <c r="R119"/>
      <c r="S119"/>
      <c r="T119"/>
      <c r="U119" s="6"/>
      <c r="V119" s="6"/>
      <c r="W119" s="6"/>
      <c r="X119" s="6"/>
      <c r="Y119" s="6"/>
      <c r="Z119" s="6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x14ac:dyDescent="0.35">
      <c r="A120" s="65" t="s">
        <v>41</v>
      </c>
      <c r="B120" s="66" t="s">
        <v>41</v>
      </c>
      <c r="C120" s="66" t="s">
        <v>41</v>
      </c>
      <c r="D120" s="66" t="s">
        <v>41</v>
      </c>
      <c r="E120" s="66" t="s">
        <v>41</v>
      </c>
      <c r="F120" s="68" t="s">
        <v>41</v>
      </c>
      <c r="G120" s="66" t="s">
        <v>41</v>
      </c>
      <c r="H120" s="69" t="s">
        <v>41</v>
      </c>
      <c r="I120"/>
      <c r="J120"/>
      <c r="K120"/>
      <c r="L120"/>
      <c r="M120"/>
      <c r="N120"/>
      <c r="O120"/>
      <c r="P120"/>
      <c r="Q120"/>
      <c r="R120"/>
      <c r="S120"/>
      <c r="T120"/>
      <c r="U120" s="6"/>
      <c r="V120" s="6"/>
      <c r="W120" s="6"/>
      <c r="X120" s="6"/>
      <c r="Y120" s="6"/>
      <c r="Z120" s="6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x14ac:dyDescent="0.35">
      <c r="A121" s="99" t="s">
        <v>506</v>
      </c>
      <c r="B121" s="95" t="s">
        <v>770</v>
      </c>
      <c r="C121" s="99" t="s">
        <v>506</v>
      </c>
      <c r="D121" s="39" t="s">
        <v>771</v>
      </c>
      <c r="E121" s="99" t="s">
        <v>506</v>
      </c>
      <c r="F121" s="95" t="s">
        <v>772</v>
      </c>
      <c r="G121" s="99" t="s">
        <v>506</v>
      </c>
      <c r="H121" s="44" t="s">
        <v>368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 s="323" t="s">
        <v>451</v>
      </c>
      <c r="W121"/>
      <c r="X121" s="54" t="s">
        <v>748</v>
      </c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x14ac:dyDescent="0.35">
      <c r="A122" s="99" t="s">
        <v>507</v>
      </c>
      <c r="B122" s="95" t="s">
        <v>770</v>
      </c>
      <c r="C122" s="99" t="s">
        <v>507</v>
      </c>
      <c r="D122" s="39" t="s">
        <v>773</v>
      </c>
      <c r="E122" s="99" t="s">
        <v>507</v>
      </c>
      <c r="F122" s="95" t="s">
        <v>772</v>
      </c>
      <c r="G122" s="99" t="s">
        <v>507</v>
      </c>
      <c r="H122" s="44" t="s">
        <v>368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 s="323" t="s">
        <v>451</v>
      </c>
      <c r="W122"/>
      <c r="X122" s="54" t="s">
        <v>748</v>
      </c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x14ac:dyDescent="0.35">
      <c r="A123" s="99" t="s">
        <v>508</v>
      </c>
      <c r="B123" s="95" t="s">
        <v>774</v>
      </c>
      <c r="C123" s="99" t="s">
        <v>508</v>
      </c>
      <c r="D123" s="39" t="s">
        <v>515</v>
      </c>
      <c r="E123" s="99" t="s">
        <v>508</v>
      </c>
      <c r="F123" s="95" t="s">
        <v>772</v>
      </c>
      <c r="G123" s="99" t="s">
        <v>508</v>
      </c>
      <c r="H123" s="44" t="s">
        <v>368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 s="323" t="s">
        <v>451</v>
      </c>
      <c r="W123"/>
      <c r="X123" s="54" t="s">
        <v>748</v>
      </c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x14ac:dyDescent="0.35">
      <c r="A124" s="99" t="s">
        <v>775</v>
      </c>
      <c r="B124" s="95" t="s">
        <v>776</v>
      </c>
      <c r="C124" s="99" t="s">
        <v>775</v>
      </c>
      <c r="D124" s="39" t="s">
        <v>777</v>
      </c>
      <c r="E124" s="99" t="s">
        <v>775</v>
      </c>
      <c r="F124" s="95" t="s">
        <v>772</v>
      </c>
      <c r="G124" s="99" t="s">
        <v>775</v>
      </c>
      <c r="H124" s="44" t="s">
        <v>368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 s="323" t="s">
        <v>451</v>
      </c>
      <c r="W124"/>
      <c r="X124" s="54" t="s">
        <v>748</v>
      </c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x14ac:dyDescent="0.35">
      <c r="A125" s="99" t="s">
        <v>778</v>
      </c>
      <c r="B125" s="95" t="s">
        <v>776</v>
      </c>
      <c r="C125" s="99" t="s">
        <v>778</v>
      </c>
      <c r="D125" s="39" t="s">
        <v>779</v>
      </c>
      <c r="E125" s="99" t="s">
        <v>778</v>
      </c>
      <c r="F125" s="95" t="s">
        <v>772</v>
      </c>
      <c r="G125" s="99" t="s">
        <v>778</v>
      </c>
      <c r="H125" s="44" t="s">
        <v>368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 s="323" t="s">
        <v>451</v>
      </c>
      <c r="W125"/>
      <c r="X125" s="54" t="s">
        <v>748</v>
      </c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x14ac:dyDescent="0.35">
      <c r="A126" s="99" t="s">
        <v>780</v>
      </c>
      <c r="B126" s="95" t="s">
        <v>776</v>
      </c>
      <c r="C126" s="99" t="s">
        <v>780</v>
      </c>
      <c r="D126" s="39" t="s">
        <v>781</v>
      </c>
      <c r="E126" s="99" t="s">
        <v>780</v>
      </c>
      <c r="F126" s="95" t="s">
        <v>772</v>
      </c>
      <c r="G126" s="99" t="s">
        <v>780</v>
      </c>
      <c r="H126" s="44" t="s">
        <v>368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 s="323" t="s">
        <v>451</v>
      </c>
      <c r="W126"/>
      <c r="X126" s="54" t="s">
        <v>748</v>
      </c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x14ac:dyDescent="0.35">
      <c r="A127" s="99" t="s">
        <v>782</v>
      </c>
      <c r="B127" s="95" t="s">
        <v>776</v>
      </c>
      <c r="C127" s="99" t="s">
        <v>782</v>
      </c>
      <c r="D127" s="99" t="s">
        <v>783</v>
      </c>
      <c r="E127" s="99" t="s">
        <v>782</v>
      </c>
      <c r="F127" s="95" t="s">
        <v>772</v>
      </c>
      <c r="G127" s="99" t="s">
        <v>782</v>
      </c>
      <c r="H127" s="44" t="s">
        <v>368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 s="323" t="s">
        <v>451</v>
      </c>
      <c r="W127"/>
      <c r="X127" s="54" t="s">
        <v>748</v>
      </c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:40" x14ac:dyDescent="0.35">
      <c r="A128" s="99" t="s">
        <v>784</v>
      </c>
      <c r="B128" s="95" t="s">
        <v>785</v>
      </c>
      <c r="C128" s="99" t="s">
        <v>784</v>
      </c>
      <c r="D128" s="39" t="s">
        <v>786</v>
      </c>
      <c r="E128" s="99" t="s">
        <v>784</v>
      </c>
      <c r="F128" s="95" t="s">
        <v>772</v>
      </c>
      <c r="G128" s="99" t="s">
        <v>784</v>
      </c>
      <c r="H128" s="44" t="s">
        <v>368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 s="323" t="s">
        <v>451</v>
      </c>
      <c r="W128"/>
      <c r="X128" s="54" t="s">
        <v>748</v>
      </c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:40" x14ac:dyDescent="0.35">
      <c r="A129" s="99" t="s">
        <v>787</v>
      </c>
      <c r="B129" s="132" t="s">
        <v>788</v>
      </c>
      <c r="C129" s="99" t="s">
        <v>787</v>
      </c>
      <c r="D129" s="133" t="s">
        <v>789</v>
      </c>
      <c r="E129" s="99" t="s">
        <v>787</v>
      </c>
      <c r="F129" s="95" t="s">
        <v>772</v>
      </c>
      <c r="G129" s="99" t="s">
        <v>787</v>
      </c>
      <c r="H129" s="44" t="s">
        <v>368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 s="323" t="s">
        <v>451</v>
      </c>
      <c r="W129"/>
      <c r="X129" s="54" t="s">
        <v>748</v>
      </c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x14ac:dyDescent="0.35">
      <c r="A130" s="99" t="s">
        <v>790</v>
      </c>
      <c r="B130" s="95" t="s">
        <v>429</v>
      </c>
      <c r="C130" s="99" t="s">
        <v>790</v>
      </c>
      <c r="D130" s="39" t="s">
        <v>791</v>
      </c>
      <c r="E130" s="99" t="s">
        <v>790</v>
      </c>
      <c r="F130" s="95" t="s">
        <v>772</v>
      </c>
      <c r="G130" s="99" t="s">
        <v>790</v>
      </c>
      <c r="H130" s="44" t="s">
        <v>368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 s="323" t="s">
        <v>451</v>
      </c>
      <c r="W130"/>
      <c r="X130" s="54" t="s">
        <v>748</v>
      </c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:40" x14ac:dyDescent="0.35">
      <c r="A131" s="99" t="s">
        <v>792</v>
      </c>
      <c r="B131" s="324" t="s">
        <v>793</v>
      </c>
      <c r="C131" s="99" t="s">
        <v>792</v>
      </c>
      <c r="D131" s="324" t="s">
        <v>794</v>
      </c>
      <c r="E131" s="99" t="s">
        <v>792</v>
      </c>
      <c r="F131" s="95" t="s">
        <v>772</v>
      </c>
      <c r="G131" s="99" t="s">
        <v>792</v>
      </c>
      <c r="H131" s="44" t="s">
        <v>368</v>
      </c>
      <c r="I131"/>
      <c r="J131"/>
      <c r="K131"/>
      <c r="L131"/>
      <c r="M131"/>
      <c r="N131"/>
      <c r="O131"/>
      <c r="P131"/>
      <c r="Q131"/>
      <c r="R131"/>
      <c r="S131"/>
      <c r="T131"/>
      <c r="U131" s="1"/>
      <c r="V131" s="323" t="s">
        <v>451</v>
      </c>
      <c r="W131" s="1"/>
      <c r="X131" s="54" t="s">
        <v>748</v>
      </c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x14ac:dyDescent="0.35">
      <c r="A132" s="99" t="s">
        <v>795</v>
      </c>
      <c r="B132" s="324" t="s">
        <v>793</v>
      </c>
      <c r="C132" s="99" t="s">
        <v>795</v>
      </c>
      <c r="D132" s="324" t="s">
        <v>796</v>
      </c>
      <c r="E132" s="99" t="s">
        <v>795</v>
      </c>
      <c r="F132" s="95" t="s">
        <v>772</v>
      </c>
      <c r="G132" s="99" t="s">
        <v>795</v>
      </c>
      <c r="H132" s="44" t="s">
        <v>368</v>
      </c>
      <c r="I132"/>
      <c r="J132"/>
      <c r="K132"/>
      <c r="L132"/>
      <c r="M132"/>
      <c r="N132"/>
      <c r="O132"/>
      <c r="P132"/>
      <c r="Q132"/>
      <c r="R132"/>
      <c r="S132"/>
      <c r="T132"/>
      <c r="U132" s="1"/>
      <c r="V132" s="323" t="s">
        <v>451</v>
      </c>
      <c r="W132" s="1"/>
      <c r="X132" s="54" t="s">
        <v>748</v>
      </c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x14ac:dyDescent="0.35">
      <c r="A133" s="99" t="s">
        <v>797</v>
      </c>
      <c r="B133" s="131" t="s">
        <v>798</v>
      </c>
      <c r="C133" s="99" t="s">
        <v>797</v>
      </c>
      <c r="D133" s="131" t="s">
        <v>799</v>
      </c>
      <c r="E133" s="99" t="s">
        <v>797</v>
      </c>
      <c r="F133" s="95" t="s">
        <v>772</v>
      </c>
      <c r="G133" s="99" t="s">
        <v>797</v>
      </c>
      <c r="H133" s="44" t="s">
        <v>368</v>
      </c>
      <c r="I133"/>
      <c r="J133"/>
      <c r="K133"/>
      <c r="L133"/>
      <c r="M133"/>
      <c r="N133"/>
      <c r="O133"/>
      <c r="P133"/>
      <c r="Q133"/>
      <c r="R133"/>
      <c r="S133"/>
      <c r="T133"/>
      <c r="U133" s="1"/>
      <c r="V133" s="323" t="s">
        <v>451</v>
      </c>
      <c r="W133" s="1"/>
      <c r="X133" s="54" t="s">
        <v>748</v>
      </c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x14ac:dyDescent="0.35">
      <c r="A134" s="99" t="s">
        <v>800</v>
      </c>
      <c r="B134" s="131" t="s">
        <v>798</v>
      </c>
      <c r="C134" s="99" t="s">
        <v>800</v>
      </c>
      <c r="D134" s="133" t="s">
        <v>801</v>
      </c>
      <c r="E134" s="99" t="s">
        <v>800</v>
      </c>
      <c r="F134" s="95" t="s">
        <v>772</v>
      </c>
      <c r="G134" s="99" t="s">
        <v>800</v>
      </c>
      <c r="H134" s="44" t="s">
        <v>368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 s="323" t="s">
        <v>451</v>
      </c>
      <c r="W134"/>
      <c r="X134" s="54" t="s">
        <v>748</v>
      </c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:40" x14ac:dyDescent="0.35">
      <c r="A135" s="99" t="s">
        <v>802</v>
      </c>
      <c r="B135" s="131" t="s">
        <v>798</v>
      </c>
      <c r="C135" s="99" t="s">
        <v>802</v>
      </c>
      <c r="D135" s="133" t="s">
        <v>803</v>
      </c>
      <c r="E135" s="99" t="s">
        <v>802</v>
      </c>
      <c r="F135" s="95" t="s">
        <v>772</v>
      </c>
      <c r="G135" s="99" t="s">
        <v>802</v>
      </c>
      <c r="H135" s="44" t="s">
        <v>368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 s="323" t="s">
        <v>451</v>
      </c>
      <c r="W135"/>
      <c r="X135" s="54" t="s">
        <v>748</v>
      </c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x14ac:dyDescent="0.35">
      <c r="A136" s="99" t="s">
        <v>804</v>
      </c>
      <c r="B136" s="131" t="s">
        <v>798</v>
      </c>
      <c r="C136" s="99" t="s">
        <v>804</v>
      </c>
      <c r="D136" s="133" t="s">
        <v>805</v>
      </c>
      <c r="E136" s="99" t="s">
        <v>804</v>
      </c>
      <c r="F136" s="95" t="s">
        <v>772</v>
      </c>
      <c r="G136" s="99" t="s">
        <v>804</v>
      </c>
      <c r="H136" s="44" t="s">
        <v>368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 s="323" t="s">
        <v>451</v>
      </c>
      <c r="W136"/>
      <c r="X136" s="54" t="s">
        <v>748</v>
      </c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:40" x14ac:dyDescent="0.35">
      <c r="A137" s="99" t="s">
        <v>806</v>
      </c>
      <c r="B137" s="95" t="s">
        <v>807</v>
      </c>
      <c r="C137" s="99" t="s">
        <v>806</v>
      </c>
      <c r="D137" s="39" t="s">
        <v>808</v>
      </c>
      <c r="E137" s="99" t="s">
        <v>806</v>
      </c>
      <c r="F137" s="95" t="s">
        <v>772</v>
      </c>
      <c r="G137" s="99" t="s">
        <v>806</v>
      </c>
      <c r="H137" s="44" t="s">
        <v>368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 s="323" t="s">
        <v>451</v>
      </c>
      <c r="W137"/>
      <c r="X137" s="54" t="s">
        <v>748</v>
      </c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x14ac:dyDescent="0.35">
      <c r="A138" s="99" t="s">
        <v>809</v>
      </c>
      <c r="B138" s="95" t="s">
        <v>810</v>
      </c>
      <c r="C138" s="99" t="s">
        <v>809</v>
      </c>
      <c r="D138" s="39" t="s">
        <v>811</v>
      </c>
      <c r="E138" s="99" t="s">
        <v>809</v>
      </c>
      <c r="F138" s="95" t="s">
        <v>772</v>
      </c>
      <c r="G138" s="99" t="s">
        <v>809</v>
      </c>
      <c r="H138" s="44" t="s">
        <v>368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 s="323" t="s">
        <v>451</v>
      </c>
      <c r="W138"/>
      <c r="X138" s="54" t="s">
        <v>748</v>
      </c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x14ac:dyDescent="0.35">
      <c r="A139" s="99" t="s">
        <v>812</v>
      </c>
      <c r="B139" s="95" t="s">
        <v>813</v>
      </c>
      <c r="C139" s="99" t="s">
        <v>812</v>
      </c>
      <c r="D139" s="39" t="s">
        <v>814</v>
      </c>
      <c r="E139" s="99" t="s">
        <v>812</v>
      </c>
      <c r="F139" s="95" t="s">
        <v>772</v>
      </c>
      <c r="G139" s="99" t="s">
        <v>812</v>
      </c>
      <c r="H139" s="44" t="s">
        <v>368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 s="323" t="s">
        <v>451</v>
      </c>
      <c r="W139"/>
      <c r="X139" s="54" t="s">
        <v>748</v>
      </c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x14ac:dyDescent="0.35">
      <c r="A140" s="99" t="s">
        <v>815</v>
      </c>
      <c r="B140" s="95" t="s">
        <v>816</v>
      </c>
      <c r="C140" s="99" t="s">
        <v>815</v>
      </c>
      <c r="D140" s="39" t="s">
        <v>539</v>
      </c>
      <c r="E140" s="99" t="s">
        <v>815</v>
      </c>
      <c r="F140" s="95" t="s">
        <v>772</v>
      </c>
      <c r="G140" s="99" t="s">
        <v>815</v>
      </c>
      <c r="H140" s="44" t="s">
        <v>368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 s="323" t="s">
        <v>451</v>
      </c>
      <c r="W140"/>
      <c r="X140" s="54" t="s">
        <v>748</v>
      </c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x14ac:dyDescent="0.35">
      <c r="A141" s="99" t="s">
        <v>817</v>
      </c>
      <c r="B141" s="95" t="s">
        <v>816</v>
      </c>
      <c r="C141" s="99" t="s">
        <v>817</v>
      </c>
      <c r="D141" s="39" t="s">
        <v>818</v>
      </c>
      <c r="E141" s="99" t="s">
        <v>817</v>
      </c>
      <c r="F141" s="95" t="s">
        <v>772</v>
      </c>
      <c r="G141" s="99" t="s">
        <v>817</v>
      </c>
      <c r="H141" s="44" t="s">
        <v>368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 s="323" t="s">
        <v>451</v>
      </c>
      <c r="W141"/>
      <c r="X141" s="54" t="s">
        <v>748</v>
      </c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x14ac:dyDescent="0.35">
      <c r="A142" s="99" t="s">
        <v>819</v>
      </c>
      <c r="B142" s="95" t="s">
        <v>816</v>
      </c>
      <c r="C142" s="99" t="s">
        <v>819</v>
      </c>
      <c r="D142" s="39" t="s">
        <v>820</v>
      </c>
      <c r="E142" s="99" t="s">
        <v>819</v>
      </c>
      <c r="F142" s="95" t="s">
        <v>772</v>
      </c>
      <c r="G142" s="99" t="s">
        <v>819</v>
      </c>
      <c r="H142" s="44" t="s">
        <v>368</v>
      </c>
      <c r="I142"/>
      <c r="J142"/>
      <c r="K142"/>
      <c r="L142"/>
      <c r="M142"/>
      <c r="N142"/>
      <c r="O142"/>
      <c r="P142"/>
      <c r="Q142"/>
      <c r="R142"/>
      <c r="S142"/>
      <c r="T142"/>
      <c r="U142" s="1"/>
      <c r="V142" s="323" t="s">
        <v>451</v>
      </c>
      <c r="W142" s="1"/>
      <c r="X142" s="54" t="s">
        <v>748</v>
      </c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x14ac:dyDescent="0.35">
      <c r="A143" s="99" t="s">
        <v>821</v>
      </c>
      <c r="B143" s="132" t="s">
        <v>822</v>
      </c>
      <c r="C143" s="99" t="s">
        <v>821</v>
      </c>
      <c r="D143" s="133" t="s">
        <v>823</v>
      </c>
      <c r="E143" s="99" t="s">
        <v>821</v>
      </c>
      <c r="F143" s="95" t="s">
        <v>772</v>
      </c>
      <c r="G143" s="99" t="s">
        <v>821</v>
      </c>
      <c r="H143" s="44" t="s">
        <v>368</v>
      </c>
      <c r="I143"/>
      <c r="J143"/>
      <c r="K143"/>
      <c r="L143"/>
      <c r="M143"/>
      <c r="N143"/>
      <c r="O143"/>
      <c r="P143"/>
      <c r="Q143"/>
      <c r="R143"/>
      <c r="S143"/>
      <c r="T143"/>
      <c r="U143" s="1"/>
      <c r="V143" s="323" t="s">
        <v>451</v>
      </c>
      <c r="W143" s="1"/>
      <c r="X143" s="54" t="s">
        <v>748</v>
      </c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x14ac:dyDescent="0.35">
      <c r="A144" s="134" t="s">
        <v>509</v>
      </c>
      <c r="B144" s="135" t="s">
        <v>824</v>
      </c>
      <c r="C144" s="134" t="s">
        <v>509</v>
      </c>
      <c r="D144" s="136" t="s">
        <v>825</v>
      </c>
      <c r="E144" s="134" t="s">
        <v>509</v>
      </c>
      <c r="F144" s="135" t="s">
        <v>826</v>
      </c>
      <c r="G144" s="134" t="s">
        <v>509</v>
      </c>
      <c r="H144" s="137" t="s">
        <v>369</v>
      </c>
      <c r="I144"/>
      <c r="J144"/>
      <c r="K144"/>
      <c r="L144"/>
      <c r="M144"/>
      <c r="N144"/>
      <c r="O144"/>
      <c r="P144"/>
      <c r="Q144"/>
      <c r="R144"/>
      <c r="S144"/>
      <c r="T144"/>
      <c r="U144" s="138" t="s">
        <v>450</v>
      </c>
      <c r="V144" s="138" t="s">
        <v>451</v>
      </c>
      <c r="W144" s="1"/>
      <c r="X144" s="138" t="s">
        <v>748</v>
      </c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x14ac:dyDescent="0.35">
      <c r="A145" s="134" t="s">
        <v>510</v>
      </c>
      <c r="B145" s="135" t="s">
        <v>827</v>
      </c>
      <c r="C145" s="134" t="s">
        <v>510</v>
      </c>
      <c r="D145" s="136" t="s">
        <v>828</v>
      </c>
      <c r="E145" s="134" t="s">
        <v>510</v>
      </c>
      <c r="F145" s="135" t="s">
        <v>826</v>
      </c>
      <c r="G145" s="134" t="s">
        <v>510</v>
      </c>
      <c r="H145" s="137" t="s">
        <v>369</v>
      </c>
      <c r="I145"/>
      <c r="J145"/>
      <c r="K145"/>
      <c r="L145"/>
      <c r="M145"/>
      <c r="N145"/>
      <c r="O145"/>
      <c r="P145"/>
      <c r="Q145"/>
      <c r="R145"/>
      <c r="S145"/>
      <c r="T145"/>
      <c r="U145" s="138" t="s">
        <v>450</v>
      </c>
      <c r="V145" s="138" t="s">
        <v>451</v>
      </c>
      <c r="W145" s="1"/>
      <c r="X145" s="138" t="s">
        <v>748</v>
      </c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ht="15" thickBot="1" x14ac:dyDescent="0.4">
      <c r="A147" s="6" t="s">
        <v>505</v>
      </c>
      <c r="B147" s="6" t="s">
        <v>572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ht="15" thickBot="1" x14ac:dyDescent="0.4">
      <c r="A148" s="67" t="s">
        <v>175</v>
      </c>
      <c r="B148" s="97" t="s">
        <v>173</v>
      </c>
      <c r="C148" s="67" t="s">
        <v>175</v>
      </c>
      <c r="D148" s="61" t="s">
        <v>174</v>
      </c>
      <c r="E148" s="67" t="s">
        <v>175</v>
      </c>
      <c r="F148" s="98" t="s">
        <v>102</v>
      </c>
      <c r="G148" s="67" t="s">
        <v>175</v>
      </c>
      <c r="H148" s="50" t="s">
        <v>177</v>
      </c>
      <c r="I148"/>
      <c r="J148"/>
      <c r="K148"/>
      <c r="L148"/>
      <c r="M148"/>
      <c r="N148"/>
      <c r="O148"/>
      <c r="P148"/>
      <c r="Q148"/>
      <c r="R148"/>
      <c r="S148"/>
      <c r="T148"/>
      <c r="U148" s="6"/>
      <c r="V148" s="6"/>
      <c r="W148" s="6"/>
      <c r="X148" s="6"/>
      <c r="Y148" s="6"/>
      <c r="Z148" s="6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x14ac:dyDescent="0.35">
      <c r="A149" s="65" t="s">
        <v>41</v>
      </c>
      <c r="B149" s="66" t="s">
        <v>41</v>
      </c>
      <c r="C149" s="66" t="s">
        <v>41</v>
      </c>
      <c r="D149" s="66" t="s">
        <v>41</v>
      </c>
      <c r="E149" s="66" t="s">
        <v>41</v>
      </c>
      <c r="F149" s="68" t="s">
        <v>41</v>
      </c>
      <c r="G149" s="66" t="s">
        <v>41</v>
      </c>
      <c r="H149" s="69" t="s">
        <v>41</v>
      </c>
      <c r="I149"/>
      <c r="J149"/>
      <c r="K149"/>
      <c r="L149"/>
      <c r="M149"/>
      <c r="N149"/>
      <c r="O149"/>
      <c r="P149"/>
      <c r="Q149"/>
      <c r="R149"/>
      <c r="S149"/>
      <c r="T149"/>
      <c r="U149" s="6"/>
      <c r="V149" s="6"/>
      <c r="W149" s="6"/>
      <c r="X149" s="6"/>
      <c r="Y149" s="6"/>
      <c r="Z149" s="6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x14ac:dyDescent="0.35">
      <c r="A150" s="99" t="s">
        <v>506</v>
      </c>
      <c r="B150" s="95" t="s">
        <v>770</v>
      </c>
      <c r="C150" s="99" t="s">
        <v>506</v>
      </c>
      <c r="D150" s="39" t="s">
        <v>771</v>
      </c>
      <c r="E150" s="99" t="s">
        <v>506</v>
      </c>
      <c r="F150" s="95" t="s">
        <v>772</v>
      </c>
      <c r="G150" s="99" t="s">
        <v>506</v>
      </c>
      <c r="H150" s="44" t="s">
        <v>368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 s="323" t="s">
        <v>451</v>
      </c>
      <c r="W150"/>
      <c r="X150" s="54" t="s">
        <v>748</v>
      </c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x14ac:dyDescent="0.35">
      <c r="A151" s="99" t="s">
        <v>507</v>
      </c>
      <c r="B151" s="95" t="s">
        <v>770</v>
      </c>
      <c r="C151" s="99" t="s">
        <v>507</v>
      </c>
      <c r="D151" s="39" t="s">
        <v>773</v>
      </c>
      <c r="E151" s="99" t="s">
        <v>507</v>
      </c>
      <c r="F151" s="95" t="s">
        <v>772</v>
      </c>
      <c r="G151" s="99" t="s">
        <v>507</v>
      </c>
      <c r="H151" s="44" t="s">
        <v>368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 s="323" t="s">
        <v>451</v>
      </c>
      <c r="W151"/>
      <c r="X151" s="54" t="s">
        <v>748</v>
      </c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:40" x14ac:dyDescent="0.35">
      <c r="A152" s="99" t="s">
        <v>508</v>
      </c>
      <c r="B152" s="95" t="s">
        <v>774</v>
      </c>
      <c r="C152" s="99" t="s">
        <v>508</v>
      </c>
      <c r="D152" s="39" t="s">
        <v>515</v>
      </c>
      <c r="E152" s="99" t="s">
        <v>508</v>
      </c>
      <c r="F152" s="95" t="s">
        <v>772</v>
      </c>
      <c r="G152" s="99" t="s">
        <v>508</v>
      </c>
      <c r="H152" s="44" t="s">
        <v>368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 s="323" t="s">
        <v>451</v>
      </c>
      <c r="W152"/>
      <c r="X152" s="54" t="s">
        <v>748</v>
      </c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x14ac:dyDescent="0.35">
      <c r="A153" s="99" t="s">
        <v>775</v>
      </c>
      <c r="B153" s="95" t="s">
        <v>776</v>
      </c>
      <c r="C153" s="99" t="s">
        <v>775</v>
      </c>
      <c r="D153" s="39" t="s">
        <v>777</v>
      </c>
      <c r="E153" s="99" t="s">
        <v>775</v>
      </c>
      <c r="F153" s="95" t="s">
        <v>772</v>
      </c>
      <c r="G153" s="99" t="s">
        <v>775</v>
      </c>
      <c r="H153" s="44" t="s">
        <v>368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 s="323" t="s">
        <v>451</v>
      </c>
      <c r="W153"/>
      <c r="X153" s="54" t="s">
        <v>748</v>
      </c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x14ac:dyDescent="0.35">
      <c r="A154" s="99" t="s">
        <v>778</v>
      </c>
      <c r="B154" s="95" t="s">
        <v>776</v>
      </c>
      <c r="C154" s="99" t="s">
        <v>778</v>
      </c>
      <c r="D154" s="39" t="s">
        <v>779</v>
      </c>
      <c r="E154" s="99" t="s">
        <v>778</v>
      </c>
      <c r="F154" s="95" t="s">
        <v>772</v>
      </c>
      <c r="G154" s="99" t="s">
        <v>778</v>
      </c>
      <c r="H154" s="44" t="s">
        <v>368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 s="323" t="s">
        <v>451</v>
      </c>
      <c r="W154"/>
      <c r="X154" s="54" t="s">
        <v>748</v>
      </c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:40" x14ac:dyDescent="0.35">
      <c r="A155" s="99" t="s">
        <v>780</v>
      </c>
      <c r="B155" s="95" t="s">
        <v>776</v>
      </c>
      <c r="C155" s="99" t="s">
        <v>780</v>
      </c>
      <c r="D155" s="39" t="s">
        <v>781</v>
      </c>
      <c r="E155" s="99" t="s">
        <v>780</v>
      </c>
      <c r="F155" s="95" t="s">
        <v>772</v>
      </c>
      <c r="G155" s="99" t="s">
        <v>780</v>
      </c>
      <c r="H155" s="44" t="s">
        <v>368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 s="323" t="s">
        <v>451</v>
      </c>
      <c r="W155"/>
      <c r="X155" s="54" t="s">
        <v>748</v>
      </c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x14ac:dyDescent="0.35">
      <c r="A156" s="99" t="s">
        <v>782</v>
      </c>
      <c r="B156" s="95" t="s">
        <v>776</v>
      </c>
      <c r="C156" s="99" t="s">
        <v>782</v>
      </c>
      <c r="D156" s="99" t="s">
        <v>783</v>
      </c>
      <c r="E156" s="99" t="s">
        <v>782</v>
      </c>
      <c r="F156" s="95" t="s">
        <v>772</v>
      </c>
      <c r="G156" s="99" t="s">
        <v>782</v>
      </c>
      <c r="H156" s="44" t="s">
        <v>368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 s="323" t="s">
        <v>451</v>
      </c>
      <c r="W156"/>
      <c r="X156" s="54" t="s">
        <v>748</v>
      </c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x14ac:dyDescent="0.35">
      <c r="A157" s="99" t="s">
        <v>784</v>
      </c>
      <c r="B157" s="95" t="s">
        <v>829</v>
      </c>
      <c r="C157" s="99" t="s">
        <v>784</v>
      </c>
      <c r="D157" s="39" t="s">
        <v>786</v>
      </c>
      <c r="E157" s="99" t="s">
        <v>784</v>
      </c>
      <c r="F157" s="95" t="s">
        <v>772</v>
      </c>
      <c r="G157" s="99" t="s">
        <v>784</v>
      </c>
      <c r="H157" s="44" t="s">
        <v>368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 s="323" t="s">
        <v>451</v>
      </c>
      <c r="W157"/>
      <c r="X157" s="54" t="s">
        <v>748</v>
      </c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x14ac:dyDescent="0.35">
      <c r="A158" s="99" t="s">
        <v>787</v>
      </c>
      <c r="B158" s="132" t="s">
        <v>788</v>
      </c>
      <c r="C158" s="99" t="s">
        <v>787</v>
      </c>
      <c r="D158" s="133" t="s">
        <v>789</v>
      </c>
      <c r="E158" s="99" t="s">
        <v>787</v>
      </c>
      <c r="F158" s="95" t="s">
        <v>772</v>
      </c>
      <c r="G158" s="99" t="s">
        <v>787</v>
      </c>
      <c r="H158" s="44" t="s">
        <v>368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 s="323" t="s">
        <v>451</v>
      </c>
      <c r="W158"/>
      <c r="X158" s="54" t="s">
        <v>748</v>
      </c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ht="15" thickBot="1" x14ac:dyDescent="0.4">
      <c r="A160" s="6" t="s">
        <v>505</v>
      </c>
      <c r="B160" s="6" t="s">
        <v>573</v>
      </c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:40" ht="15" thickBot="1" x14ac:dyDescent="0.4">
      <c r="A161" s="67" t="s">
        <v>175</v>
      </c>
      <c r="B161" s="97" t="s">
        <v>173</v>
      </c>
      <c r="C161" s="67" t="s">
        <v>175</v>
      </c>
      <c r="D161" s="61" t="s">
        <v>174</v>
      </c>
      <c r="E161" s="67" t="s">
        <v>175</v>
      </c>
      <c r="F161" s="98" t="s">
        <v>102</v>
      </c>
      <c r="G161" s="67" t="s">
        <v>175</v>
      </c>
      <c r="H161" s="50" t="s">
        <v>177</v>
      </c>
      <c r="I161"/>
      <c r="J161"/>
      <c r="K161"/>
      <c r="L161"/>
      <c r="M161"/>
      <c r="N161"/>
      <c r="O161"/>
      <c r="P161"/>
      <c r="Q161"/>
      <c r="R161"/>
      <c r="S161"/>
      <c r="T161"/>
      <c r="U161" s="6"/>
      <c r="V161" s="6"/>
      <c r="W161" s="6"/>
      <c r="X161" s="6"/>
      <c r="Y161" s="6"/>
      <c r="Z161" s="6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40" x14ac:dyDescent="0.35">
      <c r="A162" s="65" t="s">
        <v>41</v>
      </c>
      <c r="B162" s="66" t="s">
        <v>41</v>
      </c>
      <c r="C162" s="66" t="s">
        <v>41</v>
      </c>
      <c r="D162" s="66" t="s">
        <v>41</v>
      </c>
      <c r="E162" s="66" t="s">
        <v>41</v>
      </c>
      <c r="F162" s="68" t="s">
        <v>41</v>
      </c>
      <c r="G162" s="66" t="s">
        <v>41</v>
      </c>
      <c r="H162" s="69" t="s">
        <v>41</v>
      </c>
      <c r="I162"/>
      <c r="J162"/>
      <c r="K162"/>
      <c r="L162"/>
      <c r="M162"/>
      <c r="N162"/>
      <c r="O162"/>
      <c r="P162"/>
      <c r="Q162"/>
      <c r="R162"/>
      <c r="S162"/>
      <c r="T162"/>
      <c r="U162" s="6"/>
      <c r="V162" s="6"/>
      <c r="W162" s="6"/>
      <c r="X162" s="6"/>
      <c r="Y162" s="6"/>
      <c r="Z162" s="6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s="1" customFormat="1" x14ac:dyDescent="0.35">
      <c r="A163" s="99" t="s">
        <v>790</v>
      </c>
      <c r="B163" s="95" t="s">
        <v>429</v>
      </c>
      <c r="C163" s="99" t="s">
        <v>790</v>
      </c>
      <c r="D163" s="39" t="s">
        <v>791</v>
      </c>
      <c r="E163" s="99" t="s">
        <v>790</v>
      </c>
      <c r="F163" s="95" t="s">
        <v>772</v>
      </c>
      <c r="G163" s="99" t="s">
        <v>790</v>
      </c>
      <c r="H163" s="44" t="s">
        <v>368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 s="323" t="s">
        <v>451</v>
      </c>
      <c r="W163"/>
      <c r="X163" s="54" t="s">
        <v>748</v>
      </c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s="1" customFormat="1" x14ac:dyDescent="0.35">
      <c r="A164" s="99" t="s">
        <v>792</v>
      </c>
      <c r="B164" s="324" t="s">
        <v>793</v>
      </c>
      <c r="C164" s="99" t="s">
        <v>792</v>
      </c>
      <c r="D164" s="324" t="s">
        <v>794</v>
      </c>
      <c r="E164" s="99" t="s">
        <v>792</v>
      </c>
      <c r="F164" s="95" t="s">
        <v>772</v>
      </c>
      <c r="G164" s="99" t="s">
        <v>792</v>
      </c>
      <c r="H164" s="44" t="s">
        <v>368</v>
      </c>
      <c r="I164"/>
      <c r="J164"/>
      <c r="K164"/>
      <c r="L164"/>
      <c r="M164"/>
      <c r="N164"/>
      <c r="O164"/>
      <c r="P164"/>
      <c r="Q164"/>
      <c r="R164"/>
      <c r="S164"/>
      <c r="T164"/>
      <c r="V164" s="323" t="s">
        <v>451</v>
      </c>
      <c r="X164" s="54" t="s">
        <v>748</v>
      </c>
    </row>
    <row r="165" spans="1:40" s="1" customFormat="1" x14ac:dyDescent="0.35">
      <c r="A165" s="99" t="s">
        <v>795</v>
      </c>
      <c r="B165" s="324" t="s">
        <v>793</v>
      </c>
      <c r="C165" s="99" t="s">
        <v>795</v>
      </c>
      <c r="D165" s="324" t="s">
        <v>796</v>
      </c>
      <c r="E165" s="99" t="s">
        <v>795</v>
      </c>
      <c r="F165" s="95" t="s">
        <v>772</v>
      </c>
      <c r="G165" s="99" t="s">
        <v>795</v>
      </c>
      <c r="H165" s="44" t="s">
        <v>368</v>
      </c>
      <c r="I165"/>
      <c r="J165"/>
      <c r="K165"/>
      <c r="L165"/>
      <c r="M165"/>
      <c r="N165"/>
      <c r="O165"/>
      <c r="P165"/>
      <c r="Q165"/>
      <c r="R165"/>
      <c r="S165"/>
      <c r="T165"/>
      <c r="V165" s="323" t="s">
        <v>451</v>
      </c>
      <c r="X165" s="54" t="s">
        <v>748</v>
      </c>
    </row>
    <row r="166" spans="1:40" x14ac:dyDescent="0.35">
      <c r="A166" s="99" t="s">
        <v>797</v>
      </c>
      <c r="B166" s="131" t="s">
        <v>798</v>
      </c>
      <c r="C166" s="99" t="s">
        <v>797</v>
      </c>
      <c r="D166" s="131" t="s">
        <v>799</v>
      </c>
      <c r="E166" s="99" t="s">
        <v>797</v>
      </c>
      <c r="F166" s="95" t="s">
        <v>772</v>
      </c>
      <c r="G166" s="99" t="s">
        <v>797</v>
      </c>
      <c r="H166" s="44" t="s">
        <v>368</v>
      </c>
      <c r="I166"/>
      <c r="J166"/>
      <c r="K166"/>
      <c r="L166"/>
      <c r="M166"/>
      <c r="N166"/>
      <c r="O166"/>
      <c r="P166"/>
      <c r="Q166"/>
      <c r="R166"/>
      <c r="S166"/>
      <c r="T166"/>
      <c r="U166" s="1"/>
      <c r="V166" s="323" t="s">
        <v>451</v>
      </c>
      <c r="W166" s="1"/>
      <c r="X166" s="54" t="s">
        <v>748</v>
      </c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x14ac:dyDescent="0.35">
      <c r="A167" s="99" t="s">
        <v>800</v>
      </c>
      <c r="B167" s="131" t="s">
        <v>798</v>
      </c>
      <c r="C167" s="99" t="s">
        <v>800</v>
      </c>
      <c r="D167" s="133" t="s">
        <v>801</v>
      </c>
      <c r="E167" s="99" t="s">
        <v>800</v>
      </c>
      <c r="F167" s="95" t="s">
        <v>772</v>
      </c>
      <c r="G167" s="99" t="s">
        <v>800</v>
      </c>
      <c r="H167" s="44" t="s">
        <v>368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 s="323" t="s">
        <v>451</v>
      </c>
      <c r="W167"/>
      <c r="X167" s="54" t="s">
        <v>748</v>
      </c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1:40" x14ac:dyDescent="0.35">
      <c r="A168" s="99" t="s">
        <v>802</v>
      </c>
      <c r="B168" s="131" t="s">
        <v>798</v>
      </c>
      <c r="C168" s="99" t="s">
        <v>802</v>
      </c>
      <c r="D168" s="133" t="s">
        <v>803</v>
      </c>
      <c r="E168" s="99" t="s">
        <v>802</v>
      </c>
      <c r="F168" s="95" t="s">
        <v>772</v>
      </c>
      <c r="G168" s="99" t="s">
        <v>802</v>
      </c>
      <c r="H168" s="44" t="s">
        <v>368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 s="323" t="s">
        <v>451</v>
      </c>
      <c r="W168"/>
      <c r="X168" s="54" t="s">
        <v>748</v>
      </c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x14ac:dyDescent="0.35">
      <c r="A169" s="99" t="s">
        <v>804</v>
      </c>
      <c r="B169" s="131" t="s">
        <v>798</v>
      </c>
      <c r="C169" s="99" t="s">
        <v>804</v>
      </c>
      <c r="D169" s="133" t="s">
        <v>805</v>
      </c>
      <c r="E169" s="99" t="s">
        <v>804</v>
      </c>
      <c r="F169" s="95" t="s">
        <v>772</v>
      </c>
      <c r="G169" s="99" t="s">
        <v>804</v>
      </c>
      <c r="H169" s="44" t="s">
        <v>368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 s="323" t="s">
        <v>451</v>
      </c>
      <c r="W169"/>
      <c r="X169" s="54" t="s">
        <v>748</v>
      </c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1:40" x14ac:dyDescent="0.35">
      <c r="A170" s="99" t="s">
        <v>806</v>
      </c>
      <c r="B170" s="95" t="s">
        <v>807</v>
      </c>
      <c r="C170" s="99" t="s">
        <v>806</v>
      </c>
      <c r="D170" s="39" t="s">
        <v>808</v>
      </c>
      <c r="E170" s="99" t="s">
        <v>806</v>
      </c>
      <c r="F170" s="95" t="s">
        <v>772</v>
      </c>
      <c r="G170" s="99" t="s">
        <v>806</v>
      </c>
      <c r="H170" s="44" t="s">
        <v>368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 s="323" t="s">
        <v>451</v>
      </c>
      <c r="W170"/>
      <c r="X170" s="54" t="s">
        <v>748</v>
      </c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1:40" x14ac:dyDescent="0.35">
      <c r="A171" s="99" t="s">
        <v>809</v>
      </c>
      <c r="B171" s="95" t="s">
        <v>810</v>
      </c>
      <c r="C171" s="99" t="s">
        <v>809</v>
      </c>
      <c r="D171" s="39" t="s">
        <v>811</v>
      </c>
      <c r="E171" s="99" t="s">
        <v>809</v>
      </c>
      <c r="F171" s="95" t="s">
        <v>772</v>
      </c>
      <c r="G171" s="99" t="s">
        <v>809</v>
      </c>
      <c r="H171" s="44" t="s">
        <v>368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 s="323" t="s">
        <v>451</v>
      </c>
      <c r="W171"/>
      <c r="X171" s="54" t="s">
        <v>748</v>
      </c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x14ac:dyDescent="0.35">
      <c r="A172" s="99" t="s">
        <v>812</v>
      </c>
      <c r="B172" s="95" t="s">
        <v>813</v>
      </c>
      <c r="C172" s="99" t="s">
        <v>812</v>
      </c>
      <c r="D172" s="39" t="s">
        <v>814</v>
      </c>
      <c r="E172" s="99" t="s">
        <v>812</v>
      </c>
      <c r="F172" s="95" t="s">
        <v>772</v>
      </c>
      <c r="G172" s="99" t="s">
        <v>812</v>
      </c>
      <c r="H172" s="44" t="s">
        <v>368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 s="323" t="s">
        <v>451</v>
      </c>
      <c r="W172"/>
      <c r="X172" s="54" t="s">
        <v>748</v>
      </c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1:40" x14ac:dyDescent="0.35">
      <c r="A173" s="99" t="s">
        <v>815</v>
      </c>
      <c r="B173" s="95" t="s">
        <v>816</v>
      </c>
      <c r="C173" s="99" t="s">
        <v>815</v>
      </c>
      <c r="D173" s="39" t="s">
        <v>539</v>
      </c>
      <c r="E173" s="99" t="s">
        <v>815</v>
      </c>
      <c r="F173" s="95" t="s">
        <v>772</v>
      </c>
      <c r="G173" s="99" t="s">
        <v>815</v>
      </c>
      <c r="H173" s="44" t="s">
        <v>368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 s="323" t="s">
        <v>451</v>
      </c>
      <c r="W173"/>
      <c r="X173" s="54" t="s">
        <v>748</v>
      </c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1:40" s="1" customFormat="1" x14ac:dyDescent="0.35">
      <c r="A174" s="99" t="s">
        <v>817</v>
      </c>
      <c r="B174" s="95" t="s">
        <v>816</v>
      </c>
      <c r="C174" s="99" t="s">
        <v>817</v>
      </c>
      <c r="D174" s="39" t="s">
        <v>818</v>
      </c>
      <c r="E174" s="99" t="s">
        <v>817</v>
      </c>
      <c r="F174" s="95" t="s">
        <v>772</v>
      </c>
      <c r="G174" s="99" t="s">
        <v>817</v>
      </c>
      <c r="H174" s="44" t="s">
        <v>368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 s="323" t="s">
        <v>451</v>
      </c>
      <c r="W174"/>
      <c r="X174" s="54" t="s">
        <v>748</v>
      </c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s="1" customFormat="1" x14ac:dyDescent="0.35">
      <c r="A175" s="99" t="s">
        <v>819</v>
      </c>
      <c r="B175" s="95" t="s">
        <v>816</v>
      </c>
      <c r="C175" s="99" t="s">
        <v>819</v>
      </c>
      <c r="D175" s="39" t="s">
        <v>820</v>
      </c>
      <c r="E175" s="99" t="s">
        <v>819</v>
      </c>
      <c r="F175" s="95" t="s">
        <v>772</v>
      </c>
      <c r="G175" s="99" t="s">
        <v>819</v>
      </c>
      <c r="H175" s="44" t="s">
        <v>368</v>
      </c>
      <c r="I175"/>
      <c r="J175"/>
      <c r="K175"/>
      <c r="L175"/>
      <c r="M175"/>
      <c r="N175"/>
      <c r="O175"/>
      <c r="P175"/>
      <c r="Q175"/>
      <c r="R175"/>
      <c r="S175"/>
      <c r="T175"/>
      <c r="V175" s="323" t="s">
        <v>451</v>
      </c>
      <c r="X175" s="54" t="s">
        <v>748</v>
      </c>
    </row>
    <row r="176" spans="1:40" s="1" customFormat="1" x14ac:dyDescent="0.35">
      <c r="A176" s="99" t="s">
        <v>821</v>
      </c>
      <c r="B176" s="132" t="s">
        <v>822</v>
      </c>
      <c r="C176" s="99" t="s">
        <v>821</v>
      </c>
      <c r="D176" s="133" t="s">
        <v>823</v>
      </c>
      <c r="E176" s="99" t="s">
        <v>821</v>
      </c>
      <c r="F176" s="95" t="s">
        <v>772</v>
      </c>
      <c r="G176" s="99" t="s">
        <v>821</v>
      </c>
      <c r="H176" s="44" t="s">
        <v>368</v>
      </c>
      <c r="I176"/>
      <c r="J176"/>
      <c r="K176"/>
      <c r="L176"/>
      <c r="M176"/>
      <c r="N176"/>
      <c r="O176"/>
      <c r="P176"/>
      <c r="Q176"/>
      <c r="R176"/>
      <c r="S176"/>
      <c r="T176"/>
      <c r="V176" s="323" t="s">
        <v>451</v>
      </c>
      <c r="X176" s="54" t="s">
        <v>748</v>
      </c>
    </row>
    <row r="177" spans="1:40" s="1" customFormat="1" x14ac:dyDescent="0.35">
      <c r="A177" s="134" t="s">
        <v>509</v>
      </c>
      <c r="B177" s="135" t="s">
        <v>824</v>
      </c>
      <c r="C177" s="134" t="s">
        <v>509</v>
      </c>
      <c r="D177" s="136" t="s">
        <v>825</v>
      </c>
      <c r="E177" s="134" t="s">
        <v>509</v>
      </c>
      <c r="F177" s="135" t="s">
        <v>826</v>
      </c>
      <c r="G177" s="134" t="s">
        <v>509</v>
      </c>
      <c r="H177" s="137" t="s">
        <v>369</v>
      </c>
      <c r="I177"/>
      <c r="J177"/>
      <c r="K177"/>
      <c r="L177"/>
      <c r="M177"/>
      <c r="N177"/>
      <c r="O177"/>
      <c r="P177"/>
      <c r="Q177"/>
      <c r="R177"/>
      <c r="S177"/>
      <c r="T177"/>
      <c r="U177" s="138" t="s">
        <v>450</v>
      </c>
      <c r="V177" s="138" t="s">
        <v>451</v>
      </c>
      <c r="X177" s="138" t="s">
        <v>748</v>
      </c>
    </row>
    <row r="178" spans="1:40" s="1" customFormat="1" x14ac:dyDescent="0.35">
      <c r="A178" s="134" t="s">
        <v>510</v>
      </c>
      <c r="B178" s="135" t="s">
        <v>827</v>
      </c>
      <c r="C178" s="134" t="s">
        <v>510</v>
      </c>
      <c r="D178" s="136" t="s">
        <v>828</v>
      </c>
      <c r="E178" s="134" t="s">
        <v>510</v>
      </c>
      <c r="F178" s="135" t="s">
        <v>826</v>
      </c>
      <c r="G178" s="134" t="s">
        <v>510</v>
      </c>
      <c r="H178" s="137" t="s">
        <v>369</v>
      </c>
      <c r="I178"/>
      <c r="J178"/>
      <c r="K178"/>
      <c r="L178"/>
      <c r="M178"/>
      <c r="N178"/>
      <c r="O178"/>
      <c r="P178"/>
      <c r="Q178"/>
      <c r="R178"/>
      <c r="S178"/>
      <c r="T178"/>
      <c r="U178" s="138" t="s">
        <v>450</v>
      </c>
      <c r="V178" s="138" t="s">
        <v>451</v>
      </c>
      <c r="X178" s="138" t="s">
        <v>748</v>
      </c>
    </row>
    <row r="179" spans="1:40" x14ac:dyDescent="0.3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1:40" x14ac:dyDescent="0.3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:40" x14ac:dyDescent="0.3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1:40" x14ac:dyDescent="0.3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1:40" x14ac:dyDescent="0.3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:40" x14ac:dyDescent="0.3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1:40" x14ac:dyDescent="0.3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1:40" x14ac:dyDescent="0.3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:40" x14ac:dyDescent="0.3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1:40" x14ac:dyDescent="0.3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1:40" x14ac:dyDescent="0.3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:40" x14ac:dyDescent="0.3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1:40" x14ac:dyDescent="0.3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1:40" x14ac:dyDescent="0.3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s="1" customFormat="1" x14ac:dyDescent="0.3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1:40" s="1" customFormat="1" x14ac:dyDescent="0.3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1:40" s="1" customFormat="1" x14ac:dyDescent="0.3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:40" s="1" customFormat="1" x14ac:dyDescent="0.3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1:40" s="1" customFormat="1" x14ac:dyDescent="0.3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1:40" x14ac:dyDescent="0.3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:40" x14ac:dyDescent="0.3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1:40" x14ac:dyDescent="0.3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1:40" x14ac:dyDescent="0.3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:40" x14ac:dyDescent="0.3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1:40" x14ac:dyDescent="0.3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1:40" x14ac:dyDescent="0.3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:40" x14ac:dyDescent="0.3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1:40" x14ac:dyDescent="0.3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1:40" x14ac:dyDescent="0.3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x14ac:dyDescent="0.3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1:40" x14ac:dyDescent="0.3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1:40" x14ac:dyDescent="0.3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x14ac:dyDescent="0.3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1:40" x14ac:dyDescent="0.3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1:40" x14ac:dyDescent="0.3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x14ac:dyDescent="0.3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1:40" x14ac:dyDescent="0.3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1:40" x14ac:dyDescent="0.3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:40" s="1" customFormat="1" x14ac:dyDescent="0.3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1:40" s="1" customFormat="1" x14ac:dyDescent="0.3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1:40" s="1" customFormat="1" x14ac:dyDescent="0.3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:40" x14ac:dyDescent="0.3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1:40" x14ac:dyDescent="0.3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1:40" x14ac:dyDescent="0.3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x14ac:dyDescent="0.3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1:40" x14ac:dyDescent="0.3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1:40" x14ac:dyDescent="0.3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x14ac:dyDescent="0.3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1:40" x14ac:dyDescent="0.3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1:40" x14ac:dyDescent="0.3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:40" x14ac:dyDescent="0.3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1:40" x14ac:dyDescent="0.3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1:40" x14ac:dyDescent="0.3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:40" s="1" customFormat="1" x14ac:dyDescent="0.3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1:40" s="1" customFormat="1" x14ac:dyDescent="0.3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1:40" s="1" customFormat="1" x14ac:dyDescent="0.3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:40" s="1" customFormat="1" x14ac:dyDescent="0.3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1:40" s="1" customFormat="1" x14ac:dyDescent="0.3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1:40" x14ac:dyDescent="0.3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:40" x14ac:dyDescent="0.3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1:40" x14ac:dyDescent="0.3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1:40" x14ac:dyDescent="0.3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:40" x14ac:dyDescent="0.3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1:40" x14ac:dyDescent="0.3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1:40" x14ac:dyDescent="0.3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:40" x14ac:dyDescent="0.3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1:40" x14ac:dyDescent="0.3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1:40" x14ac:dyDescent="0.3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:40" x14ac:dyDescent="0.3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</row>
    <row r="248" spans="1:40" x14ac:dyDescent="0.3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1:40" x14ac:dyDescent="0.3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:40" x14ac:dyDescent="0.3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</row>
    <row r="251" spans="1:40" s="1" customFormat="1" x14ac:dyDescent="0.3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1:40" s="1" customFormat="1" x14ac:dyDescent="0.3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:40" s="1" customFormat="1" x14ac:dyDescent="0.3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</row>
    <row r="254" spans="1:40" s="1" customFormat="1" x14ac:dyDescent="0.3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1:40" s="1" customFormat="1" x14ac:dyDescent="0.3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:40" x14ac:dyDescent="0.3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1:40" x14ac:dyDescent="0.3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1:40" x14ac:dyDescent="0.3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:40" x14ac:dyDescent="0.3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</row>
    <row r="260" spans="1:40" x14ac:dyDescent="0.3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1:40" x14ac:dyDescent="0.3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:40" x14ac:dyDescent="0.3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</row>
    <row r="263" spans="1:40" x14ac:dyDescent="0.3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</row>
    <row r="264" spans="1:40" x14ac:dyDescent="0.3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1:40" x14ac:dyDescent="0.3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</row>
    <row r="266" spans="1:40" x14ac:dyDescent="0.3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</row>
    <row r="267" spans="1:40" x14ac:dyDescent="0.3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1:40" x14ac:dyDescent="0.3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</row>
    <row r="269" spans="1:40" x14ac:dyDescent="0.3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</row>
    <row r="270" spans="1:40" x14ac:dyDescent="0.3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:40" x14ac:dyDescent="0.3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</row>
    <row r="272" spans="1:40" x14ac:dyDescent="0.3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</row>
    <row r="273" spans="1:40" x14ac:dyDescent="0.3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1:40" x14ac:dyDescent="0.3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1:40" x14ac:dyDescent="0.3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</row>
    <row r="276" spans="1:40" x14ac:dyDescent="0.3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1:40" x14ac:dyDescent="0.3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</row>
    <row r="278" spans="1:40" x14ac:dyDescent="0.3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</row>
    <row r="279" spans="1:40" x14ac:dyDescent="0.3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1:40" x14ac:dyDescent="0.3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</row>
    <row r="281" spans="1:40" x14ac:dyDescent="0.3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</row>
    <row r="282" spans="1:40" x14ac:dyDescent="0.3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1:40" x14ac:dyDescent="0.3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</row>
    <row r="284" spans="1:40" x14ac:dyDescent="0.3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</row>
    <row r="285" spans="1:40" x14ac:dyDescent="0.3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1:40" x14ac:dyDescent="0.3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</row>
    <row r="287" spans="1:40" x14ac:dyDescent="0.3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</row>
    <row r="288" spans="1:40" x14ac:dyDescent="0.3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1:40" x14ac:dyDescent="0.3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</row>
    <row r="290" spans="1:40" x14ac:dyDescent="0.3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1:40" x14ac:dyDescent="0.3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1:40" x14ac:dyDescent="0.3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</row>
    <row r="293" spans="1:40" x14ac:dyDescent="0.3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</row>
    <row r="294" spans="1:40" x14ac:dyDescent="0.3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1:40" x14ac:dyDescent="0.3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</row>
    <row r="296" spans="1:40" x14ac:dyDescent="0.3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</row>
    <row r="297" spans="1:40" x14ac:dyDescent="0.3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x14ac:dyDescent="0.3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</row>
    <row r="299" spans="1:40" x14ac:dyDescent="0.3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</row>
    <row r="300" spans="1:40" x14ac:dyDescent="0.3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:40" x14ac:dyDescent="0.3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</row>
    <row r="302" spans="1:40" x14ac:dyDescent="0.3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</row>
    <row r="303" spans="1:40" x14ac:dyDescent="0.3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1:40" x14ac:dyDescent="0.3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</row>
    <row r="305" spans="1:40" x14ac:dyDescent="0.3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</row>
    <row r="306" spans="1:40" x14ac:dyDescent="0.3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1:40" x14ac:dyDescent="0.3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</row>
    <row r="308" spans="1:40" x14ac:dyDescent="0.3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</row>
    <row r="309" spans="1:40" x14ac:dyDescent="0.3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:40" x14ac:dyDescent="0.3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</row>
    <row r="311" spans="1:40" x14ac:dyDescent="0.3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</row>
    <row r="312" spans="1:40" x14ac:dyDescent="0.3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:40" x14ac:dyDescent="0.3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</row>
    <row r="314" spans="1:40" x14ac:dyDescent="0.3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</row>
    <row r="315" spans="1:40" x14ac:dyDescent="0.3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1:40" x14ac:dyDescent="0.3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</row>
    <row r="317" spans="1:40" x14ac:dyDescent="0.3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</row>
    <row r="318" spans="1:40" x14ac:dyDescent="0.3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:40" x14ac:dyDescent="0.3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</row>
    <row r="320" spans="1:40" x14ac:dyDescent="0.3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</row>
    <row r="321" spans="1:40" x14ac:dyDescent="0.3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1:40" x14ac:dyDescent="0.3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</row>
    <row r="323" spans="1:40" x14ac:dyDescent="0.3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</row>
    <row r="324" spans="1:40" x14ac:dyDescent="0.3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:40" x14ac:dyDescent="0.3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</row>
    <row r="326" spans="1:40" x14ac:dyDescent="0.3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</row>
    <row r="327" spans="1:40" x14ac:dyDescent="0.3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:40" x14ac:dyDescent="0.3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</row>
    <row r="329" spans="1:40" x14ac:dyDescent="0.3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</row>
    <row r="330" spans="1:40" x14ac:dyDescent="0.3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:40" x14ac:dyDescent="0.3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</row>
    <row r="332" spans="1:40" x14ac:dyDescent="0.3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</row>
    <row r="333" spans="1:40" x14ac:dyDescent="0.3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:40" x14ac:dyDescent="0.3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</row>
    <row r="335" spans="1:40" x14ac:dyDescent="0.3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</row>
    <row r="336" spans="1:40" x14ac:dyDescent="0.3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1:40" x14ac:dyDescent="0.3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</row>
    <row r="338" spans="1:40" x14ac:dyDescent="0.3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</row>
    <row r="339" spans="1:40" x14ac:dyDescent="0.3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1:40" x14ac:dyDescent="0.3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</row>
    <row r="341" spans="1:40" x14ac:dyDescent="0.3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</row>
    <row r="342" spans="1:40" x14ac:dyDescent="0.3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1:40" x14ac:dyDescent="0.3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</row>
    <row r="344" spans="1:40" x14ac:dyDescent="0.3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</row>
    <row r="345" spans="1:40" x14ac:dyDescent="0.3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1:40" x14ac:dyDescent="0.3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</row>
    <row r="347" spans="1:40" x14ac:dyDescent="0.3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</row>
    <row r="348" spans="1:40" x14ac:dyDescent="0.3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:40" x14ac:dyDescent="0.3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</row>
    <row r="350" spans="1:40" x14ac:dyDescent="0.3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</row>
    <row r="351" spans="1:40" x14ac:dyDescent="0.3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:40" x14ac:dyDescent="0.3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</row>
    <row r="353" spans="1:40" x14ac:dyDescent="0.3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</row>
    <row r="354" spans="1:40" x14ac:dyDescent="0.3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1:40" x14ac:dyDescent="0.3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</row>
    <row r="356" spans="1:40" x14ac:dyDescent="0.3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</row>
    <row r="357" spans="1:40" x14ac:dyDescent="0.3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</row>
    <row r="358" spans="1:40" x14ac:dyDescent="0.3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</row>
    <row r="359" spans="1:40" x14ac:dyDescent="0.3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</row>
    <row r="360" spans="1:40" x14ac:dyDescent="0.3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</row>
    <row r="361" spans="1:40" x14ac:dyDescent="0.3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</row>
    <row r="362" spans="1:40" x14ac:dyDescent="0.3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</row>
    <row r="363" spans="1:40" x14ac:dyDescent="0.3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</row>
    <row r="364" spans="1:40" x14ac:dyDescent="0.3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</row>
    <row r="365" spans="1:40" x14ac:dyDescent="0.3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</row>
    <row r="366" spans="1:40" x14ac:dyDescent="0.3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</row>
    <row r="367" spans="1:40" x14ac:dyDescent="0.3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</row>
    <row r="368" spans="1:40" x14ac:dyDescent="0.3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</row>
    <row r="369" spans="1:40" x14ac:dyDescent="0.3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</row>
    <row r="370" spans="1:40" x14ac:dyDescent="0.3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</row>
    <row r="371" spans="1:40" x14ac:dyDescent="0.3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</row>
    <row r="372" spans="1:40" x14ac:dyDescent="0.3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</row>
    <row r="373" spans="1:40" x14ac:dyDescent="0.3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</row>
    <row r="374" spans="1:40" x14ac:dyDescent="0.3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</row>
    <row r="375" spans="1:40" x14ac:dyDescent="0.3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</row>
    <row r="376" spans="1:40" x14ac:dyDescent="0.3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</row>
    <row r="377" spans="1:40" x14ac:dyDescent="0.3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</row>
    <row r="378" spans="1:40" x14ac:dyDescent="0.3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</row>
    <row r="379" spans="1:40" x14ac:dyDescent="0.3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</row>
    <row r="380" spans="1:40" x14ac:dyDescent="0.3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</row>
    <row r="381" spans="1:40" x14ac:dyDescent="0.3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</row>
    <row r="382" spans="1:40" x14ac:dyDescent="0.3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</row>
    <row r="383" spans="1:40" x14ac:dyDescent="0.3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</row>
    <row r="384" spans="1:40" x14ac:dyDescent="0.3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</row>
    <row r="385" spans="1:40" x14ac:dyDescent="0.3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</row>
    <row r="386" spans="1:40" x14ac:dyDescent="0.3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</row>
    <row r="387" spans="1:40" x14ac:dyDescent="0.3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</row>
    <row r="388" spans="1:40" x14ac:dyDescent="0.3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</row>
    <row r="389" spans="1:40" x14ac:dyDescent="0.3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</row>
    <row r="390" spans="1:40" x14ac:dyDescent="0.3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</row>
    <row r="391" spans="1:40" x14ac:dyDescent="0.3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</row>
    <row r="392" spans="1:40" x14ac:dyDescent="0.3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</row>
    <row r="393" spans="1:40" x14ac:dyDescent="0.3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</row>
    <row r="394" spans="1:40" x14ac:dyDescent="0.3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</row>
    <row r="395" spans="1:40" x14ac:dyDescent="0.3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</row>
    <row r="396" spans="1:40" x14ac:dyDescent="0.3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</row>
    <row r="397" spans="1:40" x14ac:dyDescent="0.3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</row>
    <row r="398" spans="1:40" x14ac:dyDescent="0.3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</row>
    <row r="399" spans="1:40" x14ac:dyDescent="0.3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</row>
    <row r="400" spans="1:40" x14ac:dyDescent="0.3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</row>
    <row r="401" spans="1:40" x14ac:dyDescent="0.3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</row>
    <row r="402" spans="1:40" x14ac:dyDescent="0.3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</row>
    <row r="403" spans="1:40" x14ac:dyDescent="0.3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</row>
    <row r="404" spans="1:40" x14ac:dyDescent="0.3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</row>
    <row r="405" spans="1:40" x14ac:dyDescent="0.3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</row>
    <row r="406" spans="1:40" x14ac:dyDescent="0.3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</row>
    <row r="407" spans="1:40" x14ac:dyDescent="0.3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</row>
    <row r="408" spans="1:40" x14ac:dyDescent="0.3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</row>
    <row r="409" spans="1:40" x14ac:dyDescent="0.3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</row>
    <row r="410" spans="1:40" x14ac:dyDescent="0.3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</row>
    <row r="411" spans="1:40" x14ac:dyDescent="0.3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</row>
    <row r="412" spans="1:40" x14ac:dyDescent="0.3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</row>
    <row r="413" spans="1:40" x14ac:dyDescent="0.3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</row>
    <row r="414" spans="1:40" x14ac:dyDescent="0.3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</row>
    <row r="415" spans="1:40" x14ac:dyDescent="0.3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</row>
    <row r="416" spans="1:40" x14ac:dyDescent="0.3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</row>
    <row r="417" spans="1:40" x14ac:dyDescent="0.3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</row>
    <row r="418" spans="1:40" x14ac:dyDescent="0.3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</row>
    <row r="419" spans="1:40" x14ac:dyDescent="0.3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</row>
    <row r="420" spans="1:40" x14ac:dyDescent="0.3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</row>
    <row r="421" spans="1:40" x14ac:dyDescent="0.3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</row>
    <row r="422" spans="1:40" x14ac:dyDescent="0.3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</row>
    <row r="423" spans="1:40" x14ac:dyDescent="0.3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</row>
    <row r="424" spans="1:40" x14ac:dyDescent="0.3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</row>
    <row r="425" spans="1:40" x14ac:dyDescent="0.3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</row>
    <row r="426" spans="1:40" x14ac:dyDescent="0.3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</row>
    <row r="427" spans="1:40" x14ac:dyDescent="0.3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</row>
    <row r="428" spans="1:40" x14ac:dyDescent="0.3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</row>
    <row r="429" spans="1:40" x14ac:dyDescent="0.3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</row>
    <row r="430" spans="1:40" x14ac:dyDescent="0.3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</row>
    <row r="431" spans="1:40" x14ac:dyDescent="0.3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</row>
    <row r="432" spans="1:40" x14ac:dyDescent="0.3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</row>
    <row r="433" spans="1:40" x14ac:dyDescent="0.3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</row>
    <row r="434" spans="1:40" x14ac:dyDescent="0.3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</row>
    <row r="435" spans="1:40" x14ac:dyDescent="0.3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</row>
    <row r="436" spans="1:40" x14ac:dyDescent="0.3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</row>
    <row r="437" spans="1:40" x14ac:dyDescent="0.3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</row>
    <row r="438" spans="1:40" x14ac:dyDescent="0.3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</row>
    <row r="439" spans="1:40" x14ac:dyDescent="0.3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</row>
    <row r="440" spans="1:40" x14ac:dyDescent="0.3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</row>
    <row r="441" spans="1:40" x14ac:dyDescent="0.3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</row>
    <row r="442" spans="1:40" x14ac:dyDescent="0.3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</row>
    <row r="443" spans="1:40" x14ac:dyDescent="0.3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</row>
    <row r="444" spans="1:40" x14ac:dyDescent="0.3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</row>
    <row r="445" spans="1:40" x14ac:dyDescent="0.3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</row>
    <row r="446" spans="1:40" x14ac:dyDescent="0.3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</row>
    <row r="447" spans="1:40" x14ac:dyDescent="0.3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</row>
    <row r="448" spans="1:40" x14ac:dyDescent="0.3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</row>
    <row r="449" spans="1:40" x14ac:dyDescent="0.3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</row>
    <row r="450" spans="1:40" x14ac:dyDescent="0.3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</row>
    <row r="451" spans="1:40" x14ac:dyDescent="0.3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</row>
    <row r="452" spans="1:40" x14ac:dyDescent="0.3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</row>
    <row r="453" spans="1:40" x14ac:dyDescent="0.3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</row>
    <row r="454" spans="1:40" x14ac:dyDescent="0.3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</row>
    <row r="455" spans="1:40" x14ac:dyDescent="0.3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</row>
    <row r="456" spans="1:40" x14ac:dyDescent="0.3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</row>
    <row r="457" spans="1:40" x14ac:dyDescent="0.3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</row>
    <row r="458" spans="1:40" x14ac:dyDescent="0.3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</row>
    <row r="459" spans="1:40" x14ac:dyDescent="0.3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</row>
    <row r="460" spans="1:40" x14ac:dyDescent="0.3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</row>
  </sheetData>
  <sheetProtection selectLockedCells="1" selectUnlockedCells="1"/>
  <phoneticPr fontId="1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Mode d'emploi</vt:lpstr>
      <vt:lpstr>1. Présentation générale</vt:lpstr>
      <vt:lpstr>2. Problématisation E31b</vt:lpstr>
      <vt:lpstr>3. Scénario E31b</vt:lpstr>
      <vt:lpstr>4. Barème E31b</vt:lpstr>
      <vt:lpstr>5. Transfert vers grille E31b</vt:lpstr>
      <vt:lpstr>Données générales</vt:lpstr>
      <vt:lpstr>Tâches</vt:lpstr>
      <vt:lpstr>Compétences</vt:lpstr>
      <vt:lpstr>Savoirs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dramstein</dc:creator>
  <cp:lastModifiedBy>Didier Ramstein</cp:lastModifiedBy>
  <dcterms:created xsi:type="dcterms:W3CDTF">2021-11-18T14:19:30Z</dcterms:created>
  <dcterms:modified xsi:type="dcterms:W3CDTF">2024-01-24T10:51:11Z</dcterms:modified>
</cp:coreProperties>
</file>