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dramstein\Desktop\ac-strasbourg\Energétique\MFER\MFER 2024\"/>
    </mc:Choice>
  </mc:AlternateContent>
  <xr:revisionPtr revIDLastSave="0" documentId="13_ncr:1_{B395C201-DDA0-4B81-82EB-48A1F55E9DDB}" xr6:coauthVersionLast="36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Mode d'emploi" sheetId="11" r:id="rId1"/>
    <sheet name="1. Présentation générale" sheetId="6" r:id="rId2"/>
    <sheet name="2. Problématisation E31a" sheetId="9" r:id="rId3"/>
    <sheet name="3. Scénario E31a" sheetId="12" r:id="rId4"/>
    <sheet name="4. Barème E31a" sheetId="13" r:id="rId5"/>
    <sheet name="5. Transfert vers grille E31a" sheetId="14" r:id="rId6"/>
    <sheet name="Données générales" sheetId="3" state="hidden" r:id="rId7"/>
    <sheet name="Tâches" sheetId="7" state="hidden" r:id="rId8"/>
    <sheet name="Compétences" sheetId="5" state="hidden" r:id="rId9"/>
    <sheet name="Savoirs" sheetId="8" state="hidden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3" l="1"/>
  <c r="M25" i="13"/>
  <c r="BP24" i="13"/>
  <c r="BP23" i="13"/>
  <c r="BP22" i="13"/>
  <c r="BP21" i="13"/>
  <c r="BP20" i="13"/>
  <c r="BP19" i="13"/>
  <c r="BP18" i="13"/>
  <c r="BP17" i="13"/>
  <c r="BP16" i="13"/>
  <c r="BP15" i="13"/>
  <c r="BP14" i="13"/>
  <c r="BP13" i="13"/>
  <c r="BP12" i="13"/>
  <c r="BP11" i="13"/>
  <c r="BP10" i="13"/>
  <c r="BP9" i="13"/>
  <c r="BP8" i="13"/>
  <c r="BP7" i="13"/>
  <c r="BP6" i="13"/>
  <c r="BP5" i="13"/>
  <c r="BP4" i="13"/>
  <c r="AP24" i="13"/>
  <c r="AP23" i="13"/>
  <c r="AP22" i="13"/>
  <c r="AP21" i="13"/>
  <c r="AP20" i="13"/>
  <c r="AP19" i="13"/>
  <c r="AP18" i="13"/>
  <c r="AP17" i="13"/>
  <c r="AP16" i="13"/>
  <c r="AP15" i="13"/>
  <c r="AP14" i="13"/>
  <c r="AP13" i="13"/>
  <c r="AP12" i="13"/>
  <c r="AP11" i="13"/>
  <c r="AP10" i="13"/>
  <c r="AP9" i="13"/>
  <c r="AP8" i="13"/>
  <c r="AP7" i="13"/>
  <c r="AP6" i="13"/>
  <c r="AP5" i="13"/>
  <c r="AP4" i="13"/>
  <c r="AN24" i="13"/>
  <c r="AN23" i="13"/>
  <c r="AN22" i="13"/>
  <c r="AN21" i="13"/>
  <c r="AN20" i="13"/>
  <c r="AN19" i="13"/>
  <c r="AN18" i="13"/>
  <c r="AN17" i="13"/>
  <c r="AN16" i="13"/>
  <c r="AN15" i="13"/>
  <c r="AN14" i="13"/>
  <c r="AN13" i="13"/>
  <c r="AN12" i="13"/>
  <c r="AN11" i="13"/>
  <c r="AN10" i="13"/>
  <c r="AN9" i="13"/>
  <c r="AN8" i="13"/>
  <c r="AN7" i="13"/>
  <c r="AN6" i="13"/>
  <c r="AN5" i="13"/>
  <c r="AN4" i="13"/>
  <c r="AJ24" i="13"/>
  <c r="AJ23" i="13"/>
  <c r="AJ22" i="13"/>
  <c r="AJ21" i="13"/>
  <c r="AJ20" i="13"/>
  <c r="AJ19" i="13"/>
  <c r="AJ18" i="13"/>
  <c r="AJ17" i="13"/>
  <c r="AJ16" i="13"/>
  <c r="AJ15" i="13"/>
  <c r="AJ14" i="13"/>
  <c r="AJ13" i="13"/>
  <c r="AJ12" i="13"/>
  <c r="AJ11" i="13"/>
  <c r="AJ10" i="13"/>
  <c r="AJ9" i="13"/>
  <c r="AJ8" i="13"/>
  <c r="AJ7" i="13"/>
  <c r="AJ6" i="13"/>
  <c r="AJ5" i="13"/>
  <c r="AJ4" i="13"/>
  <c r="BR24" i="13"/>
  <c r="BR23" i="13"/>
  <c r="BR22" i="13"/>
  <c r="BR21" i="13"/>
  <c r="BR20" i="13"/>
  <c r="BR19" i="13"/>
  <c r="BR18" i="13"/>
  <c r="BR17" i="13"/>
  <c r="BR16" i="13"/>
  <c r="BR15" i="13"/>
  <c r="BR14" i="13"/>
  <c r="BR13" i="13"/>
  <c r="BR12" i="13"/>
  <c r="BR11" i="13"/>
  <c r="BR10" i="13"/>
  <c r="BR9" i="13"/>
  <c r="BR8" i="13"/>
  <c r="BR7" i="13"/>
  <c r="BR6" i="13"/>
  <c r="BR5" i="13"/>
  <c r="BR4" i="13"/>
  <c r="M9" i="13"/>
  <c r="L23" i="12"/>
  <c r="L22" i="12"/>
  <c r="L21" i="12"/>
  <c r="K23" i="12"/>
  <c r="K22" i="12"/>
  <c r="K21" i="12"/>
  <c r="I23" i="12"/>
  <c r="I22" i="12"/>
  <c r="I21" i="12"/>
  <c r="I6" i="12"/>
  <c r="K19" i="13" l="1"/>
  <c r="K20" i="13"/>
  <c r="K21" i="13"/>
  <c r="K22" i="13"/>
  <c r="K23" i="13"/>
  <c r="K24" i="13"/>
  <c r="L19" i="13"/>
  <c r="L20" i="13"/>
  <c r="L21" i="13"/>
  <c r="L22" i="13"/>
  <c r="L23" i="13"/>
  <c r="L24" i="13"/>
  <c r="M19" i="13"/>
  <c r="M20" i="13"/>
  <c r="M21" i="13"/>
  <c r="M22" i="13"/>
  <c r="M23" i="13"/>
  <c r="M24" i="13"/>
  <c r="D21" i="13" l="1"/>
  <c r="D20" i="13"/>
  <c r="D19" i="13"/>
  <c r="D22" i="13"/>
  <c r="D23" i="13"/>
  <c r="D24" i="13"/>
  <c r="N22" i="13"/>
  <c r="N23" i="13"/>
  <c r="N24" i="13"/>
  <c r="R23" i="12"/>
  <c r="R22" i="12"/>
  <c r="R21" i="12"/>
  <c r="E22" i="12"/>
  <c r="E23" i="12"/>
  <c r="E24" i="12"/>
  <c r="E25" i="12"/>
  <c r="E26" i="12"/>
  <c r="E21" i="12"/>
  <c r="E20" i="12"/>
  <c r="E19" i="12"/>
  <c r="E18" i="12"/>
  <c r="D19" i="12"/>
  <c r="D25" i="12"/>
  <c r="D13" i="12"/>
  <c r="D10" i="12"/>
  <c r="D6" i="12"/>
  <c r="F21" i="13"/>
  <c r="E21" i="13"/>
  <c r="C21" i="13"/>
  <c r="F20" i="13"/>
  <c r="E20" i="13"/>
  <c r="C20" i="13"/>
  <c r="F19" i="13"/>
  <c r="E19" i="13"/>
  <c r="C19" i="13"/>
  <c r="H25" i="9"/>
  <c r="G26" i="12" s="1"/>
  <c r="H26" i="12" s="1"/>
  <c r="H24" i="9"/>
  <c r="G25" i="12" s="1"/>
  <c r="H25" i="12" s="1"/>
  <c r="H23" i="9"/>
  <c r="G24" i="12" s="1"/>
  <c r="H24" i="12" s="1"/>
  <c r="H22" i="9"/>
  <c r="G23" i="12" s="1"/>
  <c r="H23" i="12" s="1"/>
  <c r="H21" i="9"/>
  <c r="G22" i="12" s="1"/>
  <c r="H22" i="12" s="1"/>
  <c r="H20" i="9"/>
  <c r="G21" i="12" s="1"/>
  <c r="H21" i="12" s="1"/>
  <c r="H19" i="9"/>
  <c r="G20" i="12" s="1"/>
  <c r="H20" i="12" s="1"/>
  <c r="H18" i="9"/>
  <c r="G19" i="12" s="1"/>
  <c r="H19" i="12" s="1"/>
  <c r="H17" i="9"/>
  <c r="G18" i="12" s="1"/>
  <c r="H18" i="12" s="1"/>
  <c r="H16" i="9"/>
  <c r="H15" i="9"/>
  <c r="H14" i="9"/>
  <c r="H13" i="9"/>
  <c r="H12" i="9"/>
  <c r="H11" i="9"/>
  <c r="H10" i="9"/>
  <c r="H9" i="9"/>
  <c r="H8" i="9"/>
  <c r="H7" i="9"/>
  <c r="H6" i="9"/>
  <c r="G25" i="9"/>
  <c r="F26" i="12" s="1"/>
  <c r="G24" i="9"/>
  <c r="F25" i="12" s="1"/>
  <c r="G23" i="9"/>
  <c r="F24" i="12" s="1"/>
  <c r="G22" i="9"/>
  <c r="F23" i="12" s="1"/>
  <c r="G21" i="9"/>
  <c r="F22" i="12" s="1"/>
  <c r="G20" i="9"/>
  <c r="F21" i="12" s="1"/>
  <c r="G19" i="9"/>
  <c r="F20" i="12" s="1"/>
  <c r="G18" i="9"/>
  <c r="F19" i="12" s="1"/>
  <c r="G17" i="9"/>
  <c r="F18" i="12" s="1"/>
  <c r="G16" i="9"/>
  <c r="G15" i="9"/>
  <c r="G14" i="9"/>
  <c r="G13" i="9"/>
  <c r="G12" i="9"/>
  <c r="G11" i="9"/>
  <c r="G10" i="9"/>
  <c r="G9" i="9"/>
  <c r="G8" i="9"/>
  <c r="G6" i="9"/>
  <c r="G7" i="9"/>
  <c r="G5" i="9"/>
  <c r="H5" i="9"/>
  <c r="M23" i="12" l="1"/>
  <c r="Q23" i="12" s="1"/>
  <c r="M21" i="12"/>
  <c r="Q21" i="12" s="1"/>
  <c r="BS23" i="13"/>
  <c r="AO23" i="13"/>
  <c r="AL23" i="13"/>
  <c r="AM23" i="13" s="1"/>
  <c r="BQ23" i="13"/>
  <c r="AQ23" i="13"/>
  <c r="AK23" i="13"/>
  <c r="AL22" i="13"/>
  <c r="AM22" i="13" s="1"/>
  <c r="BS22" i="13"/>
  <c r="AO22" i="13"/>
  <c r="BQ22" i="13"/>
  <c r="AQ22" i="13"/>
  <c r="AK22" i="13"/>
  <c r="BL19" i="13"/>
  <c r="BM19" i="13" s="1"/>
  <c r="AL19" i="13"/>
  <c r="AR19" i="13"/>
  <c r="BD19" i="13"/>
  <c r="BE19" i="13" s="1"/>
  <c r="BN19" i="13"/>
  <c r="BQ19" i="13"/>
  <c r="AQ19" i="13"/>
  <c r="AV19" i="13"/>
  <c r="AW19" i="13" s="1"/>
  <c r="BF19" i="13"/>
  <c r="BG19" i="13" s="1"/>
  <c r="AX19" i="13"/>
  <c r="AY19" i="13" s="1"/>
  <c r="BH19" i="13"/>
  <c r="BI19" i="13" s="1"/>
  <c r="BJ19" i="13"/>
  <c r="BK19" i="13" s="1"/>
  <c r="BS19" i="13"/>
  <c r="AT19" i="13"/>
  <c r="AU19" i="13" s="1"/>
  <c r="AO19" i="13"/>
  <c r="BQ24" i="13"/>
  <c r="BS24" i="13"/>
  <c r="AO24" i="13"/>
  <c r="AQ24" i="13"/>
  <c r="AK24" i="13"/>
  <c r="AL24" i="13"/>
  <c r="AM24" i="13" s="1"/>
  <c r="AT20" i="13"/>
  <c r="AU20" i="13" s="1"/>
  <c r="AO20" i="13"/>
  <c r="BD20" i="13"/>
  <c r="BE20" i="13" s="1"/>
  <c r="BN20" i="13"/>
  <c r="BO20" i="13" s="1"/>
  <c r="BQ20" i="13"/>
  <c r="AQ20" i="13"/>
  <c r="BF20" i="13"/>
  <c r="BG20" i="13" s="1"/>
  <c r="AX20" i="13"/>
  <c r="AY20" i="13" s="1"/>
  <c r="BH20" i="13"/>
  <c r="BI20" i="13" s="1"/>
  <c r="AR20" i="13"/>
  <c r="BJ20" i="13"/>
  <c r="BK20" i="13" s="1"/>
  <c r="AV20" i="13"/>
  <c r="AW20" i="13" s="1"/>
  <c r="BS20" i="13"/>
  <c r="BL20" i="13"/>
  <c r="BM20" i="13" s="1"/>
  <c r="AL20" i="13"/>
  <c r="BD21" i="13"/>
  <c r="BE21" i="13" s="1"/>
  <c r="BN21" i="13"/>
  <c r="BO21" i="13" s="1"/>
  <c r="BQ21" i="13"/>
  <c r="AQ21" i="13"/>
  <c r="BS21" i="13"/>
  <c r="AO21" i="13"/>
  <c r="BF21" i="13"/>
  <c r="BG21" i="13" s="1"/>
  <c r="AX21" i="13"/>
  <c r="AY21" i="13" s="1"/>
  <c r="BH21" i="13"/>
  <c r="BI21" i="13" s="1"/>
  <c r="AR21" i="13"/>
  <c r="BJ21" i="13"/>
  <c r="BK21" i="13" s="1"/>
  <c r="AV21" i="13"/>
  <c r="AW21" i="13" s="1"/>
  <c r="AT21" i="13"/>
  <c r="AU21" i="13" s="1"/>
  <c r="BL21" i="13"/>
  <c r="BM21" i="13" s="1"/>
  <c r="AL21" i="13"/>
  <c r="Q24" i="13"/>
  <c r="O22" i="13"/>
  <c r="M22" i="12"/>
  <c r="Q22" i="12" s="1"/>
  <c r="Q23" i="13"/>
  <c r="AZ23" i="13"/>
  <c r="BA23" i="13" s="1"/>
  <c r="Q22" i="13"/>
  <c r="P23" i="13"/>
  <c r="O24" i="13"/>
  <c r="BB24" i="13"/>
  <c r="BC24" i="13" s="1"/>
  <c r="BB23" i="13"/>
  <c r="BC23" i="13" s="1"/>
  <c r="AZ24" i="13"/>
  <c r="BA24" i="13" s="1"/>
  <c r="BB22" i="13"/>
  <c r="BC22" i="13" s="1"/>
  <c r="AZ22" i="13"/>
  <c r="BA22" i="13" s="1"/>
  <c r="O23" i="13"/>
  <c r="P24" i="13"/>
  <c r="P22" i="13"/>
  <c r="K6" i="12" l="1"/>
  <c r="I15" i="12"/>
  <c r="C13" i="13" s="1"/>
  <c r="K15" i="12"/>
  <c r="L15" i="12"/>
  <c r="M15" i="12" l="1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O29" i="12"/>
  <c r="O31" i="12" s="1"/>
  <c r="I26" i="12"/>
  <c r="C24" i="13" s="1"/>
  <c r="I25" i="12"/>
  <c r="C23" i="13" s="1"/>
  <c r="I24" i="12"/>
  <c r="C22" i="13" s="1"/>
  <c r="I20" i="12"/>
  <c r="C18" i="13" s="1"/>
  <c r="I19" i="12"/>
  <c r="C17" i="13" s="1"/>
  <c r="I18" i="12"/>
  <c r="C16" i="13" s="1"/>
  <c r="I17" i="12"/>
  <c r="C15" i="13" s="1"/>
  <c r="I16" i="12"/>
  <c r="C14" i="13" s="1"/>
  <c r="I14" i="12"/>
  <c r="C12" i="13" s="1"/>
  <c r="I13" i="12"/>
  <c r="C11" i="13" s="1"/>
  <c r="I12" i="12"/>
  <c r="C10" i="13" s="1"/>
  <c r="I11" i="12"/>
  <c r="C9" i="13" s="1"/>
  <c r="I10" i="12"/>
  <c r="C8" i="13" s="1"/>
  <c r="I9" i="12"/>
  <c r="C7" i="13" s="1"/>
  <c r="I8" i="12"/>
  <c r="C6" i="13" s="1"/>
  <c r="I7" i="12"/>
  <c r="C5" i="13" s="1"/>
  <c r="C4" i="13"/>
  <c r="T6" i="12"/>
  <c r="R26" i="12"/>
  <c r="R25" i="12"/>
  <c r="R24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G3" i="8"/>
  <c r="T20" i="12" s="1"/>
  <c r="F3" i="8"/>
  <c r="L14" i="12"/>
  <c r="L13" i="12"/>
  <c r="L12" i="12"/>
  <c r="L26" i="12"/>
  <c r="F24" i="13" s="1"/>
  <c r="L25" i="12"/>
  <c r="F23" i="13" s="1"/>
  <c r="L24" i="12"/>
  <c r="F22" i="13" s="1"/>
  <c r="L20" i="12"/>
  <c r="L19" i="12"/>
  <c r="L18" i="12"/>
  <c r="L17" i="12"/>
  <c r="L16" i="12"/>
  <c r="L11" i="12"/>
  <c r="L10" i="12"/>
  <c r="L9" i="12"/>
  <c r="L8" i="12"/>
  <c r="L7" i="12"/>
  <c r="L6" i="12"/>
  <c r="K26" i="12"/>
  <c r="E24" i="13" s="1"/>
  <c r="K25" i="12"/>
  <c r="E23" i="13" s="1"/>
  <c r="K18" i="12"/>
  <c r="K17" i="12"/>
  <c r="K16" i="12"/>
  <c r="K14" i="12"/>
  <c r="K13" i="12"/>
  <c r="K12" i="12"/>
  <c r="K24" i="12"/>
  <c r="E22" i="13" s="1"/>
  <c r="K20" i="12"/>
  <c r="K19" i="12"/>
  <c r="K11" i="12"/>
  <c r="K10" i="12"/>
  <c r="K9" i="12"/>
  <c r="K8" i="12"/>
  <c r="K7" i="12"/>
  <c r="T10" i="12" l="1"/>
  <c r="T14" i="12"/>
  <c r="T18" i="12"/>
  <c r="T25" i="12"/>
  <c r="T7" i="12"/>
  <c r="T11" i="12"/>
  <c r="T15" i="12"/>
  <c r="T19" i="12"/>
  <c r="T26" i="12"/>
  <c r="T8" i="12"/>
  <c r="T12" i="12"/>
  <c r="T16" i="12"/>
  <c r="T21" i="12"/>
  <c r="T23" i="12"/>
  <c r="T22" i="12"/>
  <c r="T9" i="12"/>
  <c r="T13" i="12"/>
  <c r="T17" i="12"/>
  <c r="T24" i="12"/>
  <c r="R35" i="12"/>
  <c r="I28" i="12"/>
  <c r="L26" i="13"/>
  <c r="P30" i="12"/>
  <c r="P31" i="12" s="1"/>
  <c r="N28" i="12"/>
  <c r="N31" i="12" s="1"/>
  <c r="M5" i="13" l="1"/>
  <c r="M6" i="13"/>
  <c r="M7" i="13"/>
  <c r="M8" i="13"/>
  <c r="M10" i="13"/>
  <c r="M11" i="13"/>
  <c r="M12" i="13"/>
  <c r="M13" i="13"/>
  <c r="M14" i="13"/>
  <c r="M15" i="13"/>
  <c r="M16" i="13"/>
  <c r="M17" i="13"/>
  <c r="M18" i="13"/>
  <c r="M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4" i="13"/>
  <c r="T4" i="13" l="1"/>
  <c r="BD12" i="13"/>
  <c r="BE12" i="13" s="1"/>
  <c r="BN12" i="13"/>
  <c r="BO12" i="13" s="1"/>
  <c r="BQ12" i="13"/>
  <c r="AQ12" i="13"/>
  <c r="BF12" i="13"/>
  <c r="BG12" i="13" s="1"/>
  <c r="AX12" i="13"/>
  <c r="AY12" i="13" s="1"/>
  <c r="BJ12" i="13"/>
  <c r="BK12" i="13" s="1"/>
  <c r="AV12" i="13"/>
  <c r="AW12" i="13" s="1"/>
  <c r="BS12" i="13"/>
  <c r="AT12" i="13"/>
  <c r="AU12" i="13" s="1"/>
  <c r="AL12" i="13"/>
  <c r="BH12" i="13"/>
  <c r="BI12" i="13" s="1"/>
  <c r="AR12" i="13"/>
  <c r="AO12" i="13"/>
  <c r="BL12" i="13"/>
  <c r="BM12" i="13" s="1"/>
  <c r="BF14" i="13"/>
  <c r="BG14" i="13" s="1"/>
  <c r="AX14" i="13"/>
  <c r="AY14" i="13" s="1"/>
  <c r="AR14" i="13"/>
  <c r="BL14" i="13"/>
  <c r="BM14" i="13" s="1"/>
  <c r="BH14" i="13"/>
  <c r="BI14" i="13" s="1"/>
  <c r="BJ14" i="13"/>
  <c r="BK14" i="13" s="1"/>
  <c r="AV14" i="13"/>
  <c r="AW14" i="13" s="1"/>
  <c r="AL14" i="13"/>
  <c r="BS14" i="13"/>
  <c r="AT14" i="13"/>
  <c r="AU14" i="13" s="1"/>
  <c r="AO14" i="13"/>
  <c r="BD14" i="13"/>
  <c r="BN14" i="13"/>
  <c r="BO14" i="13" s="1"/>
  <c r="BQ14" i="13"/>
  <c r="AQ14" i="13"/>
  <c r="BL11" i="13"/>
  <c r="BM11" i="13" s="1"/>
  <c r="AL11" i="13"/>
  <c r="BJ11" i="13"/>
  <c r="BK11" i="13" s="1"/>
  <c r="BD11" i="13"/>
  <c r="BE11" i="13" s="1"/>
  <c r="BN11" i="13"/>
  <c r="BO11" i="13" s="1"/>
  <c r="BQ11" i="13"/>
  <c r="BH11" i="13"/>
  <c r="BI11" i="13" s="1"/>
  <c r="BF11" i="13"/>
  <c r="AX11" i="13"/>
  <c r="AY11" i="13" s="1"/>
  <c r="AR11" i="13"/>
  <c r="AV11" i="13"/>
  <c r="AW11" i="13" s="1"/>
  <c r="BS11" i="13"/>
  <c r="AT11" i="13"/>
  <c r="AU11" i="13" s="1"/>
  <c r="AO11" i="13"/>
  <c r="BD13" i="13"/>
  <c r="BE13" i="13" s="1"/>
  <c r="BN13" i="13"/>
  <c r="BO13" i="13" s="1"/>
  <c r="BQ13" i="13"/>
  <c r="AQ13" i="13"/>
  <c r="AT13" i="13"/>
  <c r="AU13" i="13" s="1"/>
  <c r="BF13" i="13"/>
  <c r="BG13" i="13" s="1"/>
  <c r="AX13" i="13"/>
  <c r="AY13" i="13" s="1"/>
  <c r="BH13" i="13"/>
  <c r="BI13" i="13" s="1"/>
  <c r="AR13" i="13"/>
  <c r="BJ13" i="13"/>
  <c r="BK13" i="13" s="1"/>
  <c r="AV13" i="13"/>
  <c r="AW13" i="13" s="1"/>
  <c r="BS13" i="13"/>
  <c r="AO13" i="13"/>
  <c r="BL13" i="13"/>
  <c r="BM13" i="13" s="1"/>
  <c r="AL13" i="13"/>
  <c r="AL10" i="13"/>
  <c r="BL10" i="13"/>
  <c r="BM10" i="13" s="1"/>
  <c r="BF10" i="13"/>
  <c r="BG10" i="13" s="1"/>
  <c r="AX10" i="13"/>
  <c r="AY10" i="13" s="1"/>
  <c r="BH10" i="13"/>
  <c r="BI10" i="13" s="1"/>
  <c r="BD10" i="13"/>
  <c r="BE10" i="13" s="1"/>
  <c r="BN10" i="13"/>
  <c r="BO10" i="13" s="1"/>
  <c r="BQ10" i="13"/>
  <c r="AQ10" i="13"/>
  <c r="AR10" i="13"/>
  <c r="BJ10" i="13"/>
  <c r="BK10" i="13" s="1"/>
  <c r="AV10" i="13"/>
  <c r="AW10" i="13" s="1"/>
  <c r="BS10" i="13"/>
  <c r="AT10" i="13"/>
  <c r="AU10" i="13" s="1"/>
  <c r="BR25" i="13"/>
  <c r="AT9" i="13"/>
  <c r="AU9" i="13" s="1"/>
  <c r="BF9" i="13"/>
  <c r="BG9" i="13" s="1"/>
  <c r="AX9" i="13"/>
  <c r="AY9" i="13" s="1"/>
  <c r="BL9" i="13"/>
  <c r="BM9" i="13" s="1"/>
  <c r="AL9" i="13"/>
  <c r="BD9" i="13"/>
  <c r="BE9" i="13" s="1"/>
  <c r="BN9" i="13"/>
  <c r="BO9" i="13" s="1"/>
  <c r="BQ9" i="13"/>
  <c r="BH9" i="13"/>
  <c r="BI9" i="13" s="1"/>
  <c r="AR9" i="13"/>
  <c r="BJ9" i="13"/>
  <c r="BK9" i="13" s="1"/>
  <c r="AV9" i="13"/>
  <c r="AW9" i="13" s="1"/>
  <c r="AZ5" i="13"/>
  <c r="BA5" i="13" s="1"/>
  <c r="BD5" i="13"/>
  <c r="BN5" i="13"/>
  <c r="BQ5" i="13"/>
  <c r="AQ5" i="13"/>
  <c r="BS5" i="13"/>
  <c r="BF5" i="13"/>
  <c r="AX5" i="13"/>
  <c r="BH5" i="13"/>
  <c r="AR5" i="13"/>
  <c r="AR23" i="13" s="1"/>
  <c r="AT5" i="13"/>
  <c r="AO5" i="13"/>
  <c r="BJ5" i="13"/>
  <c r="AV5" i="13"/>
  <c r="BL5" i="13"/>
  <c r="AL5" i="13"/>
  <c r="BS17" i="13"/>
  <c r="AT17" i="13"/>
  <c r="AU17" i="13" s="1"/>
  <c r="AO17" i="13"/>
  <c r="BF17" i="13"/>
  <c r="BG17" i="13" s="1"/>
  <c r="BL17" i="13"/>
  <c r="BM17" i="13" s="1"/>
  <c r="AL17" i="13"/>
  <c r="BQ17" i="13"/>
  <c r="BD17" i="13"/>
  <c r="BE17" i="13" s="1"/>
  <c r="BN17" i="13"/>
  <c r="BO17" i="13" s="1"/>
  <c r="AQ17" i="13"/>
  <c r="AX17" i="13"/>
  <c r="AY17" i="13" s="1"/>
  <c r="BH17" i="13"/>
  <c r="BI17" i="13" s="1"/>
  <c r="AR17" i="13"/>
  <c r="BJ17" i="13"/>
  <c r="AV17" i="13"/>
  <c r="AW17" i="13" s="1"/>
  <c r="BJ16" i="13"/>
  <c r="BK16" i="13" s="1"/>
  <c r="AV16" i="13"/>
  <c r="AW16" i="13" s="1"/>
  <c r="BS16" i="13"/>
  <c r="AT16" i="13"/>
  <c r="AU16" i="13" s="1"/>
  <c r="AO16" i="13"/>
  <c r="BN16" i="13"/>
  <c r="BO16" i="13" s="1"/>
  <c r="BL16" i="13"/>
  <c r="BM16" i="13" s="1"/>
  <c r="AL16" i="13"/>
  <c r="BD16" i="13"/>
  <c r="BE16" i="13" s="1"/>
  <c r="BQ16" i="13"/>
  <c r="AQ16" i="13"/>
  <c r="AR16" i="13"/>
  <c r="BF16" i="13"/>
  <c r="BG16" i="13" s="1"/>
  <c r="AX16" i="13"/>
  <c r="AY16" i="13" s="1"/>
  <c r="BH16" i="13"/>
  <c r="BJ8" i="13"/>
  <c r="BK8" i="13" s="1"/>
  <c r="AV8" i="13"/>
  <c r="AW8" i="13" s="1"/>
  <c r="BN8" i="13"/>
  <c r="BO8" i="13" s="1"/>
  <c r="AR8" i="13"/>
  <c r="BS8" i="13"/>
  <c r="AT8" i="13"/>
  <c r="AU8" i="13" s="1"/>
  <c r="AO8" i="13"/>
  <c r="BD8" i="13"/>
  <c r="BE8" i="13" s="1"/>
  <c r="BQ8" i="13"/>
  <c r="AQ8" i="13"/>
  <c r="BL8" i="13"/>
  <c r="BM8" i="13" s="1"/>
  <c r="AL8" i="13"/>
  <c r="BF8" i="13"/>
  <c r="BG8" i="13" s="1"/>
  <c r="AX8" i="13"/>
  <c r="AY8" i="13" s="1"/>
  <c r="BH8" i="13"/>
  <c r="BI8" i="13" s="1"/>
  <c r="AZ6" i="13"/>
  <c r="BA6" i="13" s="1"/>
  <c r="BF6" i="13"/>
  <c r="AX6" i="13"/>
  <c r="AR6" i="13"/>
  <c r="AR24" i="13" s="1"/>
  <c r="BH6" i="13"/>
  <c r="BJ6" i="13"/>
  <c r="AV6" i="13"/>
  <c r="BS6" i="13"/>
  <c r="AT6" i="13"/>
  <c r="AO6" i="13"/>
  <c r="BL6" i="13"/>
  <c r="AL6" i="13"/>
  <c r="BD6" i="13"/>
  <c r="BN6" i="13"/>
  <c r="BQ6" i="13"/>
  <c r="AQ6" i="13"/>
  <c r="AL18" i="13"/>
  <c r="BF18" i="13"/>
  <c r="BG18" i="13" s="1"/>
  <c r="AX18" i="13"/>
  <c r="AY18" i="13" s="1"/>
  <c r="BH18" i="13"/>
  <c r="BI18" i="13" s="1"/>
  <c r="AR18" i="13"/>
  <c r="BL18" i="13"/>
  <c r="BD18" i="13"/>
  <c r="BE18" i="13" s="1"/>
  <c r="BN18" i="13"/>
  <c r="BO18" i="13" s="1"/>
  <c r="BQ18" i="13"/>
  <c r="AQ18" i="13"/>
  <c r="BJ18" i="13"/>
  <c r="BK18" i="13" s="1"/>
  <c r="AV18" i="13"/>
  <c r="AW18" i="13" s="1"/>
  <c r="BS18" i="13"/>
  <c r="AT18" i="13"/>
  <c r="AU18" i="13" s="1"/>
  <c r="AO18" i="13"/>
  <c r="BH15" i="13"/>
  <c r="BI15" i="13" s="1"/>
  <c r="AR15" i="13"/>
  <c r="BJ15" i="13"/>
  <c r="BK15" i="13" s="1"/>
  <c r="AV15" i="13"/>
  <c r="AW15" i="13" s="1"/>
  <c r="AL15" i="13"/>
  <c r="BS15" i="13"/>
  <c r="AT15" i="13"/>
  <c r="AU15" i="13" s="1"/>
  <c r="AO15" i="13"/>
  <c r="BL15" i="13"/>
  <c r="BM15" i="13" s="1"/>
  <c r="BD15" i="13"/>
  <c r="BE15" i="13" s="1"/>
  <c r="BN15" i="13"/>
  <c r="BO15" i="13" s="1"/>
  <c r="BQ15" i="13"/>
  <c r="AQ15" i="13"/>
  <c r="BF15" i="13"/>
  <c r="AX15" i="13"/>
  <c r="AY15" i="13" s="1"/>
  <c r="BH7" i="13"/>
  <c r="BI7" i="13" s="1"/>
  <c r="AR7" i="13"/>
  <c r="BL7" i="13"/>
  <c r="BM7" i="13" s="1"/>
  <c r="AL7" i="13"/>
  <c r="BJ7" i="13"/>
  <c r="BK7" i="13" s="1"/>
  <c r="AV7" i="13"/>
  <c r="AW7" i="13" s="1"/>
  <c r="BS7" i="13"/>
  <c r="AT7" i="13"/>
  <c r="AU7" i="13" s="1"/>
  <c r="AO7" i="13"/>
  <c r="BD7" i="13"/>
  <c r="BE7" i="13" s="1"/>
  <c r="BN7" i="13"/>
  <c r="BO7" i="13" s="1"/>
  <c r="BQ7" i="13"/>
  <c r="AQ7" i="13"/>
  <c r="BF7" i="13"/>
  <c r="BG7" i="13" s="1"/>
  <c r="AX7" i="13"/>
  <c r="AY7" i="13" s="1"/>
  <c r="AZ4" i="13"/>
  <c r="BA4" i="13" s="1"/>
  <c r="BQ4" i="13"/>
  <c r="AV4" i="13"/>
  <c r="BH4" i="13"/>
  <c r="BL4" i="13"/>
  <c r="BF4" i="13"/>
  <c r="AT4" i="13"/>
  <c r="AR4" i="13"/>
  <c r="AR22" i="13" s="1"/>
  <c r="BS4" i="13"/>
  <c r="BD4" i="13"/>
  <c r="AO4" i="13"/>
  <c r="AL4" i="13"/>
  <c r="AX4" i="13"/>
  <c r="BJ4" i="13"/>
  <c r="BN4" i="13"/>
  <c r="AZ21" i="13"/>
  <c r="BA21" i="13" s="1"/>
  <c r="BB21" i="13"/>
  <c r="BC21" i="13" s="1"/>
  <c r="BB18" i="13"/>
  <c r="BC18" i="13" s="1"/>
  <c r="AZ18" i="13"/>
  <c r="BA18" i="13" s="1"/>
  <c r="AZ16" i="13"/>
  <c r="BA16" i="13" s="1"/>
  <c r="BB16" i="13"/>
  <c r="BC16" i="13" s="1"/>
  <c r="BB19" i="13"/>
  <c r="BC19" i="13" s="1"/>
  <c r="AZ19" i="13"/>
  <c r="BA19" i="13" s="1"/>
  <c r="BB13" i="13"/>
  <c r="AZ13" i="13"/>
  <c r="BA13" i="13" s="1"/>
  <c r="AZ14" i="13"/>
  <c r="BA14" i="13" s="1"/>
  <c r="BB14" i="13"/>
  <c r="BC14" i="13" s="1"/>
  <c r="AZ12" i="13"/>
  <c r="BB12" i="13"/>
  <c r="BB17" i="13"/>
  <c r="BC17" i="13" s="1"/>
  <c r="AZ17" i="13"/>
  <c r="BA17" i="13" s="1"/>
  <c r="AZ15" i="13"/>
  <c r="BA15" i="13" s="1"/>
  <c r="BB15" i="13"/>
  <c r="BC15" i="13" s="1"/>
  <c r="AZ11" i="13"/>
  <c r="BA11" i="13" s="1"/>
  <c r="BB11" i="13"/>
  <c r="BC11" i="13" s="1"/>
  <c r="AZ10" i="13"/>
  <c r="BA10" i="13" s="1"/>
  <c r="BB10" i="13"/>
  <c r="BC10" i="13" s="1"/>
  <c r="AZ20" i="13"/>
  <c r="BA20" i="13" s="1"/>
  <c r="BB20" i="13"/>
  <c r="BC20" i="13" s="1"/>
  <c r="AZ7" i="13"/>
  <c r="AZ9" i="13"/>
  <c r="BA9" i="13" s="1"/>
  <c r="BB9" i="13"/>
  <c r="BC9" i="13" s="1"/>
  <c r="BB8" i="13"/>
  <c r="BC8" i="13" s="1"/>
  <c r="AZ8" i="13"/>
  <c r="BA8" i="13" s="1"/>
  <c r="BB7" i="13"/>
  <c r="BC7" i="13" s="1"/>
  <c r="BB6" i="13"/>
  <c r="BC6" i="13" s="1"/>
  <c r="BB5" i="13"/>
  <c r="BC5" i="13" s="1"/>
  <c r="BB4" i="13"/>
  <c r="BC4" i="13" s="1"/>
  <c r="AM19" i="13"/>
  <c r="AK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E18" i="13"/>
  <c r="E17" i="13"/>
  <c r="E8" i="13"/>
  <c r="E7" i="13"/>
  <c r="E6" i="13"/>
  <c r="E5" i="13"/>
  <c r="E4" i="13"/>
  <c r="E9" i="13"/>
  <c r="E16" i="13"/>
  <c r="E15" i="13"/>
  <c r="E14" i="13"/>
  <c r="E13" i="13"/>
  <c r="E12" i="13"/>
  <c r="E11" i="13"/>
  <c r="E10" i="13"/>
  <c r="AW6" i="13" l="1"/>
  <c r="AV24" i="13"/>
  <c r="AW24" i="13" s="1"/>
  <c r="BF23" i="13"/>
  <c r="BG23" i="13" s="1"/>
  <c r="BG5" i="13"/>
  <c r="BM5" i="13"/>
  <c r="BL23" i="13"/>
  <c r="BM23" i="13" s="1"/>
  <c r="BN24" i="13"/>
  <c r="BO24" i="13" s="1"/>
  <c r="BO6" i="13"/>
  <c r="BJ24" i="13"/>
  <c r="BK24" i="13" s="1"/>
  <c r="BK6" i="13"/>
  <c r="AV23" i="13"/>
  <c r="AW23" i="13" s="1"/>
  <c r="AW5" i="13"/>
  <c r="BM6" i="13"/>
  <c r="BL24" i="13"/>
  <c r="BM24" i="13" s="1"/>
  <c r="AX24" i="13"/>
  <c r="AY24" i="13" s="1"/>
  <c r="AY6" i="13"/>
  <c r="AT23" i="13"/>
  <c r="AU23" i="13" s="1"/>
  <c r="AU5" i="13"/>
  <c r="BD24" i="13"/>
  <c r="BE24" i="13" s="1"/>
  <c r="BE6" i="13"/>
  <c r="BF24" i="13"/>
  <c r="BG24" i="13" s="1"/>
  <c r="BG6" i="13"/>
  <c r="BO5" i="13"/>
  <c r="BN23" i="13"/>
  <c r="BO23" i="13" s="1"/>
  <c r="BJ23" i="13"/>
  <c r="BK23" i="13" s="1"/>
  <c r="BK5" i="13"/>
  <c r="AT24" i="13"/>
  <c r="AU24" i="13" s="1"/>
  <c r="AU6" i="13"/>
  <c r="BH23" i="13"/>
  <c r="BI23" i="13" s="1"/>
  <c r="BI5" i="13"/>
  <c r="BD23" i="13"/>
  <c r="BE23" i="13" s="1"/>
  <c r="BE5" i="13"/>
  <c r="BH24" i="13"/>
  <c r="BI24" i="13" s="1"/>
  <c r="BI6" i="13"/>
  <c r="AX23" i="13"/>
  <c r="AY23" i="13" s="1"/>
  <c r="AY5" i="13"/>
  <c r="BG4" i="13"/>
  <c r="BF22" i="13"/>
  <c r="BG22" i="13" s="1"/>
  <c r="BJ22" i="13"/>
  <c r="BK22" i="13" s="1"/>
  <c r="BK4" i="13"/>
  <c r="AX22" i="13"/>
  <c r="AY22" i="13" s="1"/>
  <c r="AY4" i="13"/>
  <c r="AX25" i="13"/>
  <c r="BL22" i="13"/>
  <c r="BM22" i="13" s="1"/>
  <c r="BM4" i="13"/>
  <c r="BI4" i="13"/>
  <c r="BH22" i="13"/>
  <c r="BI22" i="13" s="1"/>
  <c r="BE4" i="13"/>
  <c r="BD22" i="13"/>
  <c r="BE22" i="13" s="1"/>
  <c r="AV22" i="13"/>
  <c r="AW22" i="13" s="1"/>
  <c r="AW4" i="13"/>
  <c r="AV25" i="13"/>
  <c r="AQ4" i="13"/>
  <c r="AP25" i="13"/>
  <c r="BO4" i="13"/>
  <c r="BN22" i="13"/>
  <c r="BO22" i="13" s="1"/>
  <c r="BN25" i="13"/>
  <c r="BO19" i="13" s="1"/>
  <c r="AT22" i="13"/>
  <c r="AU22" i="13" s="1"/>
  <c r="AU4" i="13"/>
  <c r="BB25" i="13"/>
  <c r="AZ25" i="13"/>
  <c r="M7" i="12"/>
  <c r="Q7" i="12" s="1"/>
  <c r="E7" i="12"/>
  <c r="E8" i="12"/>
  <c r="E9" i="12"/>
  <c r="E10" i="12"/>
  <c r="E11" i="12"/>
  <c r="E12" i="12"/>
  <c r="E13" i="12"/>
  <c r="E14" i="12"/>
  <c r="E15" i="12"/>
  <c r="E16" i="12"/>
  <c r="E17" i="12"/>
  <c r="E6" i="12"/>
  <c r="G15" i="12"/>
  <c r="H15" i="12" s="1"/>
  <c r="G14" i="12"/>
  <c r="H14" i="12" s="1"/>
  <c r="G13" i="12"/>
  <c r="H13" i="12" s="1"/>
  <c r="G12" i="12"/>
  <c r="H12" i="12" s="1"/>
  <c r="G11" i="12"/>
  <c r="H11" i="12" s="1"/>
  <c r="G10" i="12"/>
  <c r="H10" i="12" s="1"/>
  <c r="G9" i="12"/>
  <c r="H9" i="12" s="1"/>
  <c r="G8" i="12"/>
  <c r="H8" i="12" s="1"/>
  <c r="G7" i="12"/>
  <c r="H7" i="12" s="1"/>
  <c r="C6" i="12"/>
  <c r="G17" i="12"/>
  <c r="H17" i="12" s="1"/>
  <c r="G16" i="12"/>
  <c r="H16" i="12" s="1"/>
  <c r="G6" i="12"/>
  <c r="H6" i="12" s="1"/>
  <c r="F17" i="12"/>
  <c r="F16" i="12"/>
  <c r="F15" i="12"/>
  <c r="F14" i="12"/>
  <c r="F13" i="12"/>
  <c r="F12" i="12"/>
  <c r="F11" i="12"/>
  <c r="F10" i="12"/>
  <c r="F9" i="12"/>
  <c r="F8" i="12"/>
  <c r="F7" i="12"/>
  <c r="F6" i="12"/>
  <c r="BC12" i="13" l="1"/>
  <c r="AW25" i="13"/>
  <c r="AW26" i="13" s="1"/>
  <c r="AW27" i="13" s="1"/>
  <c r="BO25" i="13"/>
  <c r="BO26" i="13" s="1"/>
  <c r="BO27" i="13" s="1"/>
  <c r="AY25" i="13"/>
  <c r="AY26" i="13" s="1"/>
  <c r="AY27" i="13" s="1"/>
  <c r="AT25" i="13"/>
  <c r="AN25" i="13"/>
  <c r="I30" i="12"/>
  <c r="I29" i="12"/>
  <c r="M10" i="12"/>
  <c r="Q10" i="12" s="1"/>
  <c r="M13" i="12"/>
  <c r="Q13" i="12" s="1"/>
  <c r="M18" i="12"/>
  <c r="Q18" i="12" s="1"/>
  <c r="M25" i="12"/>
  <c r="Q25" i="12" s="1"/>
  <c r="M11" i="12"/>
  <c r="Q11" i="12" s="1"/>
  <c r="M14" i="12"/>
  <c r="Q14" i="12" s="1"/>
  <c r="M19" i="12"/>
  <c r="Q19" i="12" s="1"/>
  <c r="M26" i="12"/>
  <c r="Q26" i="12" s="1"/>
  <c r="M8" i="12"/>
  <c r="Q8" i="12" s="1"/>
  <c r="Q15" i="12"/>
  <c r="M16" i="12"/>
  <c r="Q16" i="12" s="1"/>
  <c r="M20" i="12"/>
  <c r="Q20" i="12" s="1"/>
  <c r="G31" i="12"/>
  <c r="G30" i="12"/>
  <c r="G29" i="12"/>
  <c r="G32" i="12"/>
  <c r="G28" i="12"/>
  <c r="M9" i="12"/>
  <c r="Q9" i="12" s="1"/>
  <c r="M12" i="12"/>
  <c r="Q12" i="12" s="1"/>
  <c r="M17" i="12"/>
  <c r="Q17" i="12" s="1"/>
  <c r="M24" i="12"/>
  <c r="Q24" i="12" s="1"/>
  <c r="M6" i="12"/>
  <c r="Q6" i="12" s="1"/>
  <c r="N19" i="13"/>
  <c r="N14" i="13"/>
  <c r="P14" i="13" s="1"/>
  <c r="N8" i="13"/>
  <c r="N20" i="13"/>
  <c r="N7" i="13"/>
  <c r="N6" i="13"/>
  <c r="N5" i="13"/>
  <c r="P5" i="13" s="1"/>
  <c r="N21" i="13"/>
  <c r="N10" i="13"/>
  <c r="N13" i="13"/>
  <c r="BC13" i="13" s="1"/>
  <c r="N12" i="13"/>
  <c r="P12" i="13" s="1"/>
  <c r="N17" i="13"/>
  <c r="N4" i="13"/>
  <c r="AK10" i="13"/>
  <c r="N18" i="13"/>
  <c r="P18" i="13" s="1"/>
  <c r="N15" i="13"/>
  <c r="P15" i="13" s="1"/>
  <c r="N16" i="13"/>
  <c r="P16" i="13" s="1"/>
  <c r="N11" i="13"/>
  <c r="P11" i="13" s="1"/>
  <c r="N9" i="13"/>
  <c r="P9" i="13" s="1"/>
  <c r="AO10" i="13" l="1"/>
  <c r="AQ11" i="13"/>
  <c r="AQ9" i="13"/>
  <c r="AO9" i="13"/>
  <c r="BA12" i="13"/>
  <c r="BC25" i="13"/>
  <c r="BC26" i="13" s="1"/>
  <c r="BC27" i="13" s="1"/>
  <c r="AU25" i="13"/>
  <c r="AU26" i="13" s="1"/>
  <c r="AU27" i="13" s="1"/>
  <c r="O21" i="13"/>
  <c r="P21" i="13"/>
  <c r="Q10" i="13"/>
  <c r="P10" i="13"/>
  <c r="O6" i="13"/>
  <c r="P6" i="13"/>
  <c r="O19" i="13"/>
  <c r="P19" i="13"/>
  <c r="P4" i="13"/>
  <c r="O4" i="13"/>
  <c r="O7" i="13"/>
  <c r="P7" i="13"/>
  <c r="O17" i="13"/>
  <c r="P17" i="13"/>
  <c r="O20" i="13"/>
  <c r="P20" i="13"/>
  <c r="O8" i="13"/>
  <c r="P8" i="13"/>
  <c r="O13" i="13"/>
  <c r="P13" i="13"/>
  <c r="AO25" i="13"/>
  <c r="AO26" i="13" s="1"/>
  <c r="AO27" i="13" s="1"/>
  <c r="BA7" i="13"/>
  <c r="Q6" i="13"/>
  <c r="R34" i="12"/>
  <c r="R32" i="12"/>
  <c r="R30" i="12"/>
  <c r="R28" i="12"/>
  <c r="R33" i="12"/>
  <c r="R31" i="12"/>
  <c r="R29" i="12"/>
  <c r="O11" i="13"/>
  <c r="O16" i="13"/>
  <c r="O10" i="13"/>
  <c r="AD13" i="13"/>
  <c r="AE13" i="13" s="1"/>
  <c r="T15" i="13"/>
  <c r="U15" i="13" s="1"/>
  <c r="X15" i="13"/>
  <c r="Y15" i="13" s="1"/>
  <c r="AK20" i="13"/>
  <c r="T13" i="13"/>
  <c r="U13" i="13" s="1"/>
  <c r="Z9" i="13"/>
  <c r="AF15" i="13"/>
  <c r="AG15" i="13" s="1"/>
  <c r="X6" i="13"/>
  <c r="Q15" i="13"/>
  <c r="AK15" i="13"/>
  <c r="T19" i="13"/>
  <c r="U19" i="13" s="1"/>
  <c r="T6" i="13"/>
  <c r="T24" i="13" s="1"/>
  <c r="U24" i="13" s="1"/>
  <c r="AB6" i="13"/>
  <c r="V9" i="13"/>
  <c r="AF6" i="13"/>
  <c r="AB14" i="13"/>
  <c r="X14" i="13"/>
  <c r="Y14" i="13" s="1"/>
  <c r="AS14" i="13"/>
  <c r="Q8" i="13"/>
  <c r="Z10" i="13"/>
  <c r="AA10" i="13" s="1"/>
  <c r="X19" i="13"/>
  <c r="Y19" i="13" s="1"/>
  <c r="AB15" i="13"/>
  <c r="AC15" i="13" s="1"/>
  <c r="Q21" i="13"/>
  <c r="AB19" i="13"/>
  <c r="AC19" i="13" s="1"/>
  <c r="V18" i="13"/>
  <c r="W18" i="13" s="1"/>
  <c r="AF19" i="13"/>
  <c r="AG19" i="13" s="1"/>
  <c r="AM10" i="13"/>
  <c r="Q16" i="13"/>
  <c r="AK7" i="13"/>
  <c r="T10" i="13"/>
  <c r="U10" i="13" s="1"/>
  <c r="AF10" i="13"/>
  <c r="AG10" i="13" s="1"/>
  <c r="T14" i="13"/>
  <c r="U14" i="13" s="1"/>
  <c r="AF14" i="13"/>
  <c r="AG14" i="13" s="1"/>
  <c r="AF20" i="13"/>
  <c r="AG20" i="13" s="1"/>
  <c r="AB20" i="13"/>
  <c r="AC20" i="13" s="1"/>
  <c r="X20" i="13"/>
  <c r="Y20" i="13" s="1"/>
  <c r="T20" i="13"/>
  <c r="U20" i="13" s="1"/>
  <c r="AS20" i="13"/>
  <c r="O14" i="13"/>
  <c r="Q14" i="13"/>
  <c r="AH12" i="13"/>
  <c r="AI12" i="13" s="1"/>
  <c r="R12" i="13"/>
  <c r="S12" i="13" s="1"/>
  <c r="AH18" i="13"/>
  <c r="AI18" i="13" s="1"/>
  <c r="R18" i="13"/>
  <c r="S18" i="13" s="1"/>
  <c r="V10" i="13"/>
  <c r="AB7" i="13"/>
  <c r="AC7" i="13" s="1"/>
  <c r="X7" i="13"/>
  <c r="T7" i="13"/>
  <c r="AS7" i="13"/>
  <c r="Z12" i="13"/>
  <c r="AA12" i="13" s="1"/>
  <c r="AF7" i="13"/>
  <c r="AG7" i="13" s="1"/>
  <c r="O12" i="13"/>
  <c r="Q11" i="13"/>
  <c r="O15" i="13"/>
  <c r="O5" i="13"/>
  <c r="Q7" i="13"/>
  <c r="K25" i="13"/>
  <c r="K26" i="13" s="1"/>
  <c r="AK6" i="13"/>
  <c r="Q18" i="13"/>
  <c r="Q19" i="13"/>
  <c r="AS19" i="13"/>
  <c r="O18" i="13"/>
  <c r="AS15" i="13"/>
  <c r="R11" i="13"/>
  <c r="S11" i="13" s="1"/>
  <c r="AD11" i="13"/>
  <c r="AE11" i="13" s="1"/>
  <c r="AM11" i="13"/>
  <c r="AS11" i="13"/>
  <c r="X11" i="13"/>
  <c r="Y11" i="13" s="1"/>
  <c r="T11" i="13"/>
  <c r="U11" i="13" s="1"/>
  <c r="Z11" i="13"/>
  <c r="AA11" i="13" s="1"/>
  <c r="AF11" i="13"/>
  <c r="AG11" i="13" s="1"/>
  <c r="V11" i="13"/>
  <c r="W11" i="13" s="1"/>
  <c r="AB11" i="13"/>
  <c r="AH11" i="13"/>
  <c r="AI11" i="13" s="1"/>
  <c r="V5" i="13"/>
  <c r="AM5" i="13"/>
  <c r="AD5" i="13"/>
  <c r="M26" i="13"/>
  <c r="O9" i="13"/>
  <c r="V4" i="13"/>
  <c r="V22" i="13" s="1"/>
  <c r="W22" i="13" s="1"/>
  <c r="AD4" i="13"/>
  <c r="AD22" i="13" s="1"/>
  <c r="AE22" i="13" s="1"/>
  <c r="R8" i="13"/>
  <c r="S8" i="13" s="1"/>
  <c r="Z8" i="13"/>
  <c r="AA8" i="13" s="1"/>
  <c r="AH8" i="13"/>
  <c r="AI8" i="13" s="1"/>
  <c r="Z5" i="13"/>
  <c r="V8" i="13"/>
  <c r="W8" i="13" s="1"/>
  <c r="AD8" i="13"/>
  <c r="AM8" i="13"/>
  <c r="Q9" i="13"/>
  <c r="T5" i="13"/>
  <c r="T23" i="13" s="1"/>
  <c r="U23" i="13" s="1"/>
  <c r="X5" i="13"/>
  <c r="AB5" i="13"/>
  <c r="AF5" i="13"/>
  <c r="AK5" i="13"/>
  <c r="R7" i="13"/>
  <c r="S7" i="13" s="1"/>
  <c r="V7" i="13"/>
  <c r="W7" i="13" s="1"/>
  <c r="Z7" i="13"/>
  <c r="AA7" i="13" s="1"/>
  <c r="AD7" i="13"/>
  <c r="AE7" i="13" s="1"/>
  <c r="AH7" i="13"/>
  <c r="AI7" i="13" s="1"/>
  <c r="AM7" i="13"/>
  <c r="R9" i="13"/>
  <c r="AH9" i="13"/>
  <c r="AI9" i="13" s="1"/>
  <c r="R10" i="13"/>
  <c r="S10" i="13" s="1"/>
  <c r="AB10" i="13"/>
  <c r="AC10" i="13" s="1"/>
  <c r="AH10" i="13"/>
  <c r="AI10" i="13" s="1"/>
  <c r="Q4" i="13"/>
  <c r="AS12" i="13"/>
  <c r="AK12" i="13"/>
  <c r="AF12" i="13"/>
  <c r="AG12" i="13" s="1"/>
  <c r="AB12" i="13"/>
  <c r="AC12" i="13" s="1"/>
  <c r="X12" i="13"/>
  <c r="T12" i="13"/>
  <c r="U12" i="13" s="1"/>
  <c r="Q17" i="13"/>
  <c r="V12" i="13"/>
  <c r="W12" i="13" s="1"/>
  <c r="AD12" i="13"/>
  <c r="AM12" i="13"/>
  <c r="AS13" i="13"/>
  <c r="AH13" i="13"/>
  <c r="AI13" i="13" s="1"/>
  <c r="AB13" i="13"/>
  <c r="AC13" i="13" s="1"/>
  <c r="R13" i="13"/>
  <c r="S13" i="13" s="1"/>
  <c r="AM13" i="13"/>
  <c r="AF13" i="13"/>
  <c r="AG13" i="13" s="1"/>
  <c r="V13" i="13"/>
  <c r="W13" i="13" s="1"/>
  <c r="X13" i="13"/>
  <c r="Q5" i="13"/>
  <c r="R5" i="13"/>
  <c r="AH5" i="13"/>
  <c r="R4" i="13"/>
  <c r="R22" i="13" s="1"/>
  <c r="S22" i="13" s="1"/>
  <c r="Z4" i="13"/>
  <c r="Z22" i="13" s="1"/>
  <c r="AA22" i="13" s="1"/>
  <c r="AH4" i="13"/>
  <c r="AH22" i="13" s="1"/>
  <c r="AI22" i="13" s="1"/>
  <c r="T22" i="13"/>
  <c r="U22" i="13" s="1"/>
  <c r="X4" i="13"/>
  <c r="X22" i="13" s="1"/>
  <c r="Y22" i="13" s="1"/>
  <c r="AB4" i="13"/>
  <c r="AB22" i="13" s="1"/>
  <c r="AC22" i="13" s="1"/>
  <c r="AF4" i="13"/>
  <c r="AF22" i="13" s="1"/>
  <c r="AG22" i="13" s="1"/>
  <c r="AS22" i="13"/>
  <c r="R6" i="13"/>
  <c r="V6" i="13"/>
  <c r="Z6" i="13"/>
  <c r="AD6" i="13"/>
  <c r="AH6" i="13"/>
  <c r="AM6" i="13"/>
  <c r="T8" i="13"/>
  <c r="X8" i="13"/>
  <c r="Y8" i="13" s="1"/>
  <c r="AB8" i="13"/>
  <c r="AC8" i="13" s="1"/>
  <c r="AF8" i="13"/>
  <c r="AG8" i="13" s="1"/>
  <c r="AS9" i="13"/>
  <c r="AK9" i="13"/>
  <c r="AF9" i="13"/>
  <c r="AG9" i="13" s="1"/>
  <c r="AB9" i="13"/>
  <c r="AC9" i="13" s="1"/>
  <c r="X9" i="13"/>
  <c r="Y9" i="13" s="1"/>
  <c r="T9" i="13"/>
  <c r="AD9" i="13"/>
  <c r="AE9" i="13" s="1"/>
  <c r="X10" i="13"/>
  <c r="Y10" i="13" s="1"/>
  <c r="AD10" i="13"/>
  <c r="AE10" i="13" s="1"/>
  <c r="Z13" i="13"/>
  <c r="AA13" i="13" s="1"/>
  <c r="AK13" i="13"/>
  <c r="AS16" i="13"/>
  <c r="AK16" i="13"/>
  <c r="AF16" i="13"/>
  <c r="AG16" i="13" s="1"/>
  <c r="AB16" i="13"/>
  <c r="AC16" i="13" s="1"/>
  <c r="X16" i="13"/>
  <c r="Y16" i="13" s="1"/>
  <c r="T16" i="13"/>
  <c r="U16" i="13" s="1"/>
  <c r="Q13" i="13"/>
  <c r="V16" i="13"/>
  <c r="W16" i="13" s="1"/>
  <c r="AD16" i="13"/>
  <c r="AE16" i="13" s="1"/>
  <c r="AM16" i="13"/>
  <c r="AS17" i="13"/>
  <c r="AK17" i="13"/>
  <c r="AF17" i="13"/>
  <c r="AG17" i="13" s="1"/>
  <c r="AB17" i="13"/>
  <c r="AC17" i="13" s="1"/>
  <c r="X17" i="13"/>
  <c r="Y17" i="13" s="1"/>
  <c r="T17" i="13"/>
  <c r="U17" i="13" s="1"/>
  <c r="V17" i="13"/>
  <c r="W17" i="13" s="1"/>
  <c r="AD17" i="13"/>
  <c r="AE17" i="13" s="1"/>
  <c r="AM17" i="13"/>
  <c r="Q12" i="13"/>
  <c r="R16" i="13"/>
  <c r="S16" i="13" s="1"/>
  <c r="Z16" i="13"/>
  <c r="AA16" i="13" s="1"/>
  <c r="AH16" i="13"/>
  <c r="AI16" i="13" s="1"/>
  <c r="R17" i="13"/>
  <c r="S17" i="13" s="1"/>
  <c r="Z17" i="13"/>
  <c r="AA17" i="13" s="1"/>
  <c r="AH17" i="13"/>
  <c r="AI17" i="13" s="1"/>
  <c r="R15" i="13"/>
  <c r="S15" i="13" s="1"/>
  <c r="V15" i="13"/>
  <c r="W15" i="13" s="1"/>
  <c r="Z15" i="13"/>
  <c r="AA15" i="13" s="1"/>
  <c r="AD15" i="13"/>
  <c r="AE15" i="13" s="1"/>
  <c r="AH15" i="13"/>
  <c r="AI15" i="13" s="1"/>
  <c r="AM15" i="13"/>
  <c r="R14" i="13"/>
  <c r="S14" i="13" s="1"/>
  <c r="V14" i="13"/>
  <c r="W14" i="13" s="1"/>
  <c r="Z14" i="13"/>
  <c r="AA14" i="13" s="1"/>
  <c r="AD14" i="13"/>
  <c r="AE14" i="13" s="1"/>
  <c r="AH14" i="13"/>
  <c r="AI14" i="13" s="1"/>
  <c r="AM14" i="13"/>
  <c r="AS18" i="13"/>
  <c r="AK18" i="13"/>
  <c r="AF18" i="13"/>
  <c r="AG18" i="13" s="1"/>
  <c r="AB18" i="13"/>
  <c r="AC18" i="13" s="1"/>
  <c r="X18" i="13"/>
  <c r="Y18" i="13" s="1"/>
  <c r="T18" i="13"/>
  <c r="U18" i="13" s="1"/>
  <c r="AD18" i="13"/>
  <c r="AE18" i="13" s="1"/>
  <c r="Z18" i="13"/>
  <c r="AA18" i="13" s="1"/>
  <c r="AM18" i="13"/>
  <c r="R21" i="13"/>
  <c r="S21" i="13" s="1"/>
  <c r="V21" i="13"/>
  <c r="W21" i="13" s="1"/>
  <c r="Z21" i="13"/>
  <c r="AA21" i="13" s="1"/>
  <c r="AD21" i="13"/>
  <c r="AE21" i="13" s="1"/>
  <c r="AH21" i="13"/>
  <c r="AI21" i="13" s="1"/>
  <c r="AM21" i="13"/>
  <c r="R20" i="13"/>
  <c r="S20" i="13" s="1"/>
  <c r="V20" i="13"/>
  <c r="W20" i="13" s="1"/>
  <c r="Z20" i="13"/>
  <c r="AA20" i="13" s="1"/>
  <c r="AD20" i="13"/>
  <c r="AE20" i="13" s="1"/>
  <c r="AH20" i="13"/>
  <c r="AI20" i="13" s="1"/>
  <c r="AM20" i="13"/>
  <c r="R19" i="13"/>
  <c r="S19" i="13" s="1"/>
  <c r="V19" i="13"/>
  <c r="W19" i="13" s="1"/>
  <c r="Z19" i="13"/>
  <c r="AA19" i="13" s="1"/>
  <c r="AD19" i="13"/>
  <c r="AE19" i="13" s="1"/>
  <c r="AH19" i="13"/>
  <c r="AI19" i="13" s="1"/>
  <c r="T21" i="13"/>
  <c r="X21" i="13"/>
  <c r="Y21" i="13" s="1"/>
  <c r="AB21" i="13"/>
  <c r="AC21" i="13" s="1"/>
  <c r="AF21" i="13"/>
  <c r="AG21" i="13" s="1"/>
  <c r="AK21" i="13"/>
  <c r="AS21" i="13"/>
  <c r="Q20" i="13"/>
  <c r="AQ25" i="13" l="1"/>
  <c r="AQ26" i="13" s="1"/>
  <c r="AQ27" i="13" s="1"/>
  <c r="Q25" i="13"/>
  <c r="Q26" i="13" s="1"/>
  <c r="O25" i="13"/>
  <c r="O26" i="13" s="1"/>
  <c r="P25" i="13"/>
  <c r="P26" i="13" s="1"/>
  <c r="BJ25" i="13"/>
  <c r="BK17" i="13" s="1"/>
  <c r="BL25" i="13"/>
  <c r="BM18" i="13" s="1"/>
  <c r="BM25" i="13" s="1"/>
  <c r="BM26" i="13" s="1"/>
  <c r="BM27" i="13" s="1"/>
  <c r="AA6" i="13"/>
  <c r="Z24" i="13"/>
  <c r="AA24" i="13" s="1"/>
  <c r="AG5" i="13"/>
  <c r="AF23" i="13"/>
  <c r="AG23" i="13" s="1"/>
  <c r="Z23" i="13"/>
  <c r="AA23" i="13" s="1"/>
  <c r="AE5" i="13"/>
  <c r="AD23" i="13"/>
  <c r="AE23" i="13" s="1"/>
  <c r="AG6" i="13"/>
  <c r="AF24" i="13"/>
  <c r="AG24" i="13" s="1"/>
  <c r="AC6" i="13"/>
  <c r="AB24" i="13"/>
  <c r="AC24" i="13" s="1"/>
  <c r="V24" i="13"/>
  <c r="W24" i="13" s="1"/>
  <c r="AC5" i="13"/>
  <c r="AB23" i="13"/>
  <c r="AC23" i="13" s="1"/>
  <c r="AS6" i="13"/>
  <c r="AS24" i="13"/>
  <c r="AI5" i="13"/>
  <c r="AH23" i="13"/>
  <c r="AI23" i="13" s="1"/>
  <c r="W5" i="13"/>
  <c r="V23" i="13"/>
  <c r="W23" i="13" s="1"/>
  <c r="S5" i="13"/>
  <c r="R23" i="13"/>
  <c r="S23" i="13" s="1"/>
  <c r="X23" i="13"/>
  <c r="Y23" i="13" s="1"/>
  <c r="AI6" i="13"/>
  <c r="AH24" i="13"/>
  <c r="AI24" i="13" s="1"/>
  <c r="AS5" i="13"/>
  <c r="AS23" i="13"/>
  <c r="S6" i="13"/>
  <c r="R24" i="13"/>
  <c r="S24" i="13" s="1"/>
  <c r="AD24" i="13"/>
  <c r="AE24" i="13" s="1"/>
  <c r="Y6" i="13"/>
  <c r="X24" i="13"/>
  <c r="Y24" i="13" s="1"/>
  <c r="BD25" i="13"/>
  <c r="BE14" i="13" s="1"/>
  <c r="BF25" i="13"/>
  <c r="X25" i="13"/>
  <c r="Y5" i="13" s="1"/>
  <c r="Y4" i="13"/>
  <c r="AH25" i="13"/>
  <c r="AI4" i="13" s="1"/>
  <c r="AL25" i="13"/>
  <c r="AJ25" i="13"/>
  <c r="AK4" i="13"/>
  <c r="T25" i="13"/>
  <c r="U7" i="13" s="1"/>
  <c r="BA25" i="13" s="1"/>
  <c r="BA26" i="13" s="1"/>
  <c r="BA27" i="13" s="1"/>
  <c r="Z25" i="13"/>
  <c r="AA9" i="13" s="1"/>
  <c r="AD25" i="13"/>
  <c r="AE12" i="13" s="1"/>
  <c r="AE4" i="13"/>
  <c r="AF25" i="13"/>
  <c r="AG4" i="13"/>
  <c r="R25" i="13"/>
  <c r="S4" i="13" s="1"/>
  <c r="V25" i="13"/>
  <c r="W6" i="13" s="1"/>
  <c r="W4" i="13"/>
  <c r="AR25" i="13"/>
  <c r="AS4" i="13"/>
  <c r="AB25" i="13"/>
  <c r="AC14" i="13" s="1"/>
  <c r="AC4" i="13"/>
  <c r="AK11" i="13" l="1"/>
  <c r="AK8" i="13"/>
  <c r="AA4" i="13"/>
  <c r="BG11" i="13"/>
  <c r="BG15" i="13"/>
  <c r="AM4" i="13"/>
  <c r="AM9" i="13"/>
  <c r="AS10" i="13"/>
  <c r="AS8" i="13"/>
  <c r="AA5" i="13"/>
  <c r="AI25" i="13"/>
  <c r="AI26" i="13" s="1"/>
  <c r="AI27" i="13" s="1"/>
  <c r="AE6" i="13"/>
  <c r="U4" i="13"/>
  <c r="AG25" i="13"/>
  <c r="AG26" i="13" s="1"/>
  <c r="AG27" i="13" s="1"/>
  <c r="BK25" i="13"/>
  <c r="BE25" i="13"/>
  <c r="BE26" i="13" s="1"/>
  <c r="BE27" i="13" s="1"/>
  <c r="AZ29" i="13"/>
  <c r="BA29" i="13" s="1"/>
  <c r="U9" i="13"/>
  <c r="S9" i="13"/>
  <c r="S25" i="13" s="1"/>
  <c r="S26" i="13" s="1"/>
  <c r="S27" i="13" s="1"/>
  <c r="AC11" i="13"/>
  <c r="AC25" i="13" s="1"/>
  <c r="AC26" i="13" s="1"/>
  <c r="AC27" i="13" s="1"/>
  <c r="AE8" i="13"/>
  <c r="AK14" i="13"/>
  <c r="AK25" i="13" s="1"/>
  <c r="AK26" i="13" s="1"/>
  <c r="AK27" i="13" s="1"/>
  <c r="Y12" i="13"/>
  <c r="Y7" i="13"/>
  <c r="Y13" i="13"/>
  <c r="U21" i="13"/>
  <c r="U6" i="13"/>
  <c r="U8" i="13"/>
  <c r="U5" i="13"/>
  <c r="W9" i="13"/>
  <c r="W10" i="13"/>
  <c r="AA25" i="13" l="1"/>
  <c r="AA26" i="13" s="1"/>
  <c r="AA27" i="13" s="1"/>
  <c r="AS25" i="13"/>
  <c r="AS26" i="13" s="1"/>
  <c r="AS27" i="13" s="1"/>
  <c r="AR29" i="13" s="1"/>
  <c r="AS29" i="13" s="1"/>
  <c r="F9" i="14" s="1"/>
  <c r="AF29" i="13"/>
  <c r="AG29" i="13" s="1"/>
  <c r="D6" i="14" s="1"/>
  <c r="BG25" i="13"/>
  <c r="BG26" i="13" s="1"/>
  <c r="BG27" i="13" s="1"/>
  <c r="AM25" i="13"/>
  <c r="AM26" i="13" s="1"/>
  <c r="AM27" i="13" s="1"/>
  <c r="AJ29" i="13" s="1"/>
  <c r="AK29" i="13" s="1"/>
  <c r="C11" i="14"/>
  <c r="I11" i="14" s="1"/>
  <c r="D11" i="14"/>
  <c r="G11" i="14"/>
  <c r="F11" i="14"/>
  <c r="E11" i="14"/>
  <c r="BH25" i="13"/>
  <c r="BI16" i="13" s="1"/>
  <c r="BI25" i="13" s="1"/>
  <c r="BI26" i="13" s="1"/>
  <c r="BI27" i="13" s="1"/>
  <c r="AE25" i="13"/>
  <c r="AE26" i="13" s="1"/>
  <c r="AE27" i="13" s="1"/>
  <c r="Y25" i="13"/>
  <c r="Y26" i="13" s="1"/>
  <c r="Y27" i="13" s="1"/>
  <c r="W25" i="13"/>
  <c r="W26" i="13" s="1"/>
  <c r="W27" i="13" s="1"/>
  <c r="U25" i="13"/>
  <c r="U26" i="13" s="1"/>
  <c r="U27" i="13" s="1"/>
  <c r="Z29" i="13" l="1"/>
  <c r="AA29" i="13" s="1"/>
  <c r="C5" i="14" s="1"/>
  <c r="I5" i="14" s="1"/>
  <c r="BD29" i="13"/>
  <c r="BE29" i="13" s="1"/>
  <c r="E12" i="14" s="1"/>
  <c r="E6" i="14"/>
  <c r="F6" i="14"/>
  <c r="C6" i="14"/>
  <c r="I6" i="14" s="1"/>
  <c r="G6" i="14"/>
  <c r="E9" i="14"/>
  <c r="D9" i="14"/>
  <c r="C9" i="14"/>
  <c r="I9" i="14" s="1"/>
  <c r="G9" i="14"/>
  <c r="BP25" i="13"/>
  <c r="BQ25" i="13"/>
  <c r="BQ26" i="13" s="1"/>
  <c r="BQ27" i="13" s="1"/>
  <c r="BS9" i="13"/>
  <c r="D8" i="14"/>
  <c r="C8" i="14"/>
  <c r="I8" i="14" s="1"/>
  <c r="G8" i="14"/>
  <c r="F8" i="14"/>
  <c r="E8" i="14"/>
  <c r="R29" i="13"/>
  <c r="S29" i="13" s="1"/>
  <c r="BS25" i="13" l="1"/>
  <c r="BS26" i="13" s="1"/>
  <c r="BS27" i="13" s="1"/>
  <c r="BP29" i="13" s="1"/>
  <c r="BQ29" i="13" s="1"/>
  <c r="G14" i="14" s="1"/>
  <c r="G5" i="14"/>
  <c r="F5" i="14"/>
  <c r="E5" i="14"/>
  <c r="D5" i="14"/>
  <c r="I7" i="14"/>
  <c r="K7" i="14" s="1"/>
  <c r="F12" i="14"/>
  <c r="D12" i="14"/>
  <c r="G12" i="14"/>
  <c r="C12" i="14"/>
  <c r="I12" i="14" s="1"/>
  <c r="C4" i="14"/>
  <c r="I4" i="14" s="1"/>
  <c r="I3" i="14" s="1"/>
  <c r="K3" i="14" s="1"/>
  <c r="E4" i="14"/>
  <c r="D4" i="14"/>
  <c r="G4" i="14"/>
  <c r="F4" i="14"/>
  <c r="BK26" i="13"/>
  <c r="BK27" i="13" s="1"/>
  <c r="BJ29" i="13" s="1"/>
  <c r="BK29" i="13" s="1"/>
  <c r="G13" i="14" l="1"/>
  <c r="F13" i="14"/>
  <c r="E13" i="14"/>
  <c r="C13" i="14"/>
  <c r="I13" i="14" s="1"/>
  <c r="D13" i="14"/>
  <c r="C14" i="14"/>
  <c r="I14" i="14" s="1"/>
  <c r="F14" i="14"/>
  <c r="E14" i="14"/>
  <c r="D14" i="14"/>
  <c r="I10" i="14" l="1"/>
  <c r="K10" i="14" s="1"/>
  <c r="I17" i="14" l="1"/>
  <c r="J17" i="14" s="1"/>
  <c r="K17" i="14" s="1"/>
</calcChain>
</file>

<file path=xl/sharedStrings.xml><?xml version="1.0" encoding="utf-8"?>
<sst xmlns="http://schemas.openxmlformats.org/spreadsheetml/2006/main" count="4018" uniqueCount="941">
  <si>
    <t>Maintenance préventive</t>
  </si>
  <si>
    <t>Maintenance corrective</t>
  </si>
  <si>
    <t>C1</t>
  </si>
  <si>
    <t>C2</t>
  </si>
  <si>
    <t>C3</t>
  </si>
  <si>
    <t>C4</t>
  </si>
  <si>
    <t>A1T1</t>
  </si>
  <si>
    <t>A1T2</t>
  </si>
  <si>
    <t>A1T3</t>
  </si>
  <si>
    <t>A1T4</t>
  </si>
  <si>
    <t>A1T5</t>
  </si>
  <si>
    <t>Savoirs Associés</t>
  </si>
  <si>
    <t>S1</t>
  </si>
  <si>
    <t>S2</t>
  </si>
  <si>
    <t>S3</t>
  </si>
  <si>
    <t>S4</t>
  </si>
  <si>
    <t>S5</t>
  </si>
  <si>
    <t>S6</t>
  </si>
  <si>
    <t>S7</t>
  </si>
  <si>
    <t>S11</t>
  </si>
  <si>
    <t>S12</t>
  </si>
  <si>
    <t>S13</t>
  </si>
  <si>
    <t>S14</t>
  </si>
  <si>
    <t>S15</t>
  </si>
  <si>
    <t>x</t>
  </si>
  <si>
    <t>Indicateurs</t>
  </si>
  <si>
    <t>Critères / attendus</t>
  </si>
  <si>
    <t>Données</t>
  </si>
  <si>
    <t>Tâches</t>
  </si>
  <si>
    <t xml:space="preserve">Problématiques : préparation à </t>
  </si>
  <si>
    <t xml:space="preserve">A1 </t>
  </si>
  <si>
    <t>PRÉPARATION DES OPÉRATIONS Ȧ RÉALISER</t>
  </si>
  <si>
    <t>Activités</t>
  </si>
  <si>
    <t>Collecter les données nécessaires à l’intervention</t>
  </si>
  <si>
    <t>La collecte des informations nécessaires à l’intervention est complète et exploitable</t>
  </si>
  <si>
    <t>Ordonner les données nécessaires à l’intervention</t>
  </si>
  <si>
    <t>Repérer les contraintes techniques liées à l’intervention</t>
  </si>
  <si>
    <t>Les interactions avec les autres intervenants sont repérées</t>
  </si>
  <si>
    <t>Compétences visées</t>
  </si>
  <si>
    <t>?</t>
  </si>
  <si>
    <t xml:space="preserve">ACADEMIE : </t>
  </si>
  <si>
    <t>LYCEE :</t>
  </si>
  <si>
    <t>Exple : Session 2016</t>
  </si>
  <si>
    <t>Le bâtiment ALTIR est un ouvrage neuf, dédié à l’hémodialyse. Le bâtiment crée comporte 47 lits, et une éventuelle extension de 66 lits est possible. Il comporte au rez de jardin 2 appartements.</t>
  </si>
  <si>
    <t>La production de chaleur est assurée par deux chaudières gaz à condensation.</t>
  </si>
  <si>
    <t>La production de froid est réalisée par un groupe de production d’eau glacée monobloc à condensation par air.</t>
  </si>
  <si>
    <t>Le chauffage des pièces est assuré par des planchers chauffants.</t>
  </si>
  <si>
    <t>Les locaux au rez de jardin sont chauffés par radiateurs.</t>
  </si>
  <si>
    <t>Le rafraîchissement des pièces pour les malades est assuré par des ventilo-convecteurs plafonniers et cassettes.</t>
  </si>
  <si>
    <t>La ventilation est de type double flux pour l’ensemble des locaux, à l’exception des box isolés, qui sont en dépression.</t>
  </si>
  <si>
    <t xml:space="preserve">Session : </t>
  </si>
  <si>
    <t>Description du Contexte : (commune à l'ensemble des parties du sujet)</t>
  </si>
  <si>
    <r>
      <rPr>
        <sz val="11"/>
        <color rgb="FFFF0000"/>
        <rFont val="Calibri"/>
        <family val="2"/>
        <scheme val="minor"/>
      </rPr>
      <t>à compléter</t>
    </r>
    <r>
      <rPr>
        <sz val="11"/>
        <color theme="1"/>
        <rFont val="Calibri"/>
        <family val="2"/>
        <scheme val="minor"/>
      </rPr>
      <t xml:space="preserve"> </t>
    </r>
  </si>
  <si>
    <t xml:space="preserve">Nom : </t>
  </si>
  <si>
    <t>Prénom</t>
  </si>
  <si>
    <t xml:space="preserve">Coordonnées du professeur coordinateur du sujet : </t>
  </si>
  <si>
    <t>à compléter</t>
  </si>
  <si>
    <t xml:space="preserve">? </t>
  </si>
  <si>
    <t>Aix-Marseille</t>
  </si>
  <si>
    <t>Amiens</t>
  </si>
  <si>
    <t>Besançon</t>
  </si>
  <si>
    <t>Bordeaux</t>
  </si>
  <si>
    <t>Clermont-Ferrand</t>
  </si>
  <si>
    <t>Corse</t>
  </si>
  <si>
    <t>Créteil</t>
  </si>
  <si>
    <t>Dijon</t>
  </si>
  <si>
    <t>Grenoble</t>
  </si>
  <si>
    <t>Guadeloupe</t>
  </si>
  <si>
    <t>Guyane</t>
  </si>
  <si>
    <t>La Réunion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</si>
  <si>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</si>
  <si>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</si>
  <si>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</si>
  <si>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</si>
  <si>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</si>
  <si>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</si>
  <si>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</si>
  <si>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</si>
  <si>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Nice</t>
  </si>
  <si>
    <t>Normandie</t>
  </si>
  <si>
    <t>Nouvelle-Calédonie</t>
  </si>
  <si>
    <t>Orléans-Tours</t>
  </si>
  <si>
    <t>Paris</t>
  </si>
  <si>
    <t>Poitiers</t>
  </si>
  <si>
    <t>Polynésie Française</t>
  </si>
  <si>
    <t>Reims</t>
  </si>
  <si>
    <t>Rennes</t>
  </si>
  <si>
    <t>Strasbourg</t>
  </si>
  <si>
    <t>Toulouse</t>
  </si>
  <si>
    <t>Versailles</t>
  </si>
  <si>
    <t>Wallis et Futuna</t>
  </si>
  <si>
    <t>Code postal</t>
  </si>
  <si>
    <t>N° et rue</t>
  </si>
  <si>
    <t>Ville</t>
  </si>
  <si>
    <t xml:space="preserve">Coordonnées du DDFPT : </t>
  </si>
  <si>
    <t>Mail de tous les concepteurs : adresse académique</t>
  </si>
  <si>
    <t>Ce dossier est à compléter et sera joint au dossier technique au format numérique et à la maquette au format IFC</t>
  </si>
  <si>
    <t>Oui</t>
  </si>
  <si>
    <t>Non</t>
  </si>
  <si>
    <t>Présence de la maquette IFC</t>
  </si>
  <si>
    <t>Compétences évaluées</t>
  </si>
  <si>
    <t xml:space="preserve">Déterminer les  caractéristiques des différents éléments de l’installation </t>
  </si>
  <si>
    <t>Identifier les grandeurs physiques nominales associées à l’installation (températures, pression, puissances, intensités, tensions, …)</t>
  </si>
  <si>
    <t xml:space="preserve">Représenter tout ou partie d’une installation, manuellement ou avec un outil numérique </t>
  </si>
  <si>
    <t>C3 : Choisir les matériels, les équipements et les outillages</t>
  </si>
  <si>
    <t xml:space="preserve">Déterminer les équipements spécifiques (engin de manutention, échafaudage …) nécessaires à l’intervention </t>
  </si>
  <si>
    <t>A1T1 : Prendre connaissance des dossiers relatifs aux opérations à réaliser</t>
  </si>
  <si>
    <t>A1T2 : Analyser et exploiter les données techniques d’une installation</t>
  </si>
  <si>
    <t>A1T3 : Analyser les risques relatifs aux opérations à réaliser</t>
  </si>
  <si>
    <t>A1T4 : Choisir les matériels, équipements et outillages nécessaires aux opérations à réaliser</t>
  </si>
  <si>
    <t>A1T5 : Prendre connaissance des tâches en fonction des habilitations, des certifications des équipiers et du planning des autres intervenants</t>
  </si>
  <si>
    <t xml:space="preserve">Académie : </t>
  </si>
  <si>
    <t xml:space="preserve">Réponses : </t>
  </si>
  <si>
    <t>Associer les fonctions principales aux composants</t>
  </si>
  <si>
    <t>Identifier les fonctions principales sur les schémas de principe</t>
  </si>
  <si>
    <t>Situations de travail</t>
  </si>
  <si>
    <t>Contrôler la faisabilité de l’opération et les difficultés techniques</t>
  </si>
  <si>
    <t xml:space="preserve">Recenser, rassembler les documents liés aux opérations </t>
  </si>
  <si>
    <t>Identifier les risques professionnels et prévoir les mesures de prévention adaptées</t>
  </si>
  <si>
    <t xml:space="preserve">Recenser les contraintes environnementales </t>
  </si>
  <si>
    <t>Prendre connaissance et analyser le dossier des opérations dans leur environnement</t>
  </si>
  <si>
    <t>Établir un bon d’approvisionnement ou un bon de commande pour les matériels, équipements et outillages complémentaires nécessaires</t>
  </si>
  <si>
    <t>Identifier les contraintes liées aux opérations, aux conditions d’exécution et autres intervenants</t>
  </si>
  <si>
    <t>Recenser les matériels, équipements de protection et outillages nécessaires</t>
  </si>
  <si>
    <t xml:space="preserve">Vérifier la concordance entre les matériels, équipements et outillages prévus et nécessaires aux opérations et ceux à disposition </t>
  </si>
  <si>
    <t xml:space="preserve">Organiser les tâches en fonction des habilitations et des certifications des professionnels affectés  </t>
  </si>
  <si>
    <t>Prendre connaissance du planning d’exécution de l’ensemble des intervenants</t>
  </si>
  <si>
    <t>Positionner, adapter son ou ses intervention(s) sur le planning</t>
  </si>
  <si>
    <t>N° Tâches</t>
  </si>
  <si>
    <t xml:space="preserve">Choix des actions </t>
  </si>
  <si>
    <t>AC111</t>
  </si>
  <si>
    <t>AC112</t>
  </si>
  <si>
    <t xml:space="preserve">Les données techniques nécessaires à son intervention sont identifiées </t>
  </si>
  <si>
    <t>AC121</t>
  </si>
  <si>
    <t>Le classement des données est exploitable et respecte les règles d'intervention</t>
  </si>
  <si>
    <t>AC131</t>
  </si>
  <si>
    <t>AC142</t>
  </si>
  <si>
    <t>AC141</t>
  </si>
  <si>
    <t>AC151</t>
  </si>
  <si>
    <t>AC211</t>
  </si>
  <si>
    <t>AC212</t>
  </si>
  <si>
    <t>AC213</t>
  </si>
  <si>
    <t>Les fonctions principales de chaque élément sont identifiées</t>
  </si>
  <si>
    <t>AC221</t>
  </si>
  <si>
    <t>AC231</t>
  </si>
  <si>
    <t>AC232</t>
  </si>
  <si>
    <t>AC241</t>
  </si>
  <si>
    <t>AC251</t>
  </si>
  <si>
    <t>AC252</t>
  </si>
  <si>
    <t>Les conventions de représentation sont respectées</t>
  </si>
  <si>
    <t>Les schémas fluidiques et électriques et/ou les croquis sont exploitables</t>
  </si>
  <si>
    <t>AC271</t>
  </si>
  <si>
    <t>AC272</t>
  </si>
  <si>
    <t>La solution technique proposée intègre les enjeux d’efficacité énergétique</t>
  </si>
  <si>
    <t>La modification est approuvée et portée au dossier technique</t>
  </si>
  <si>
    <t>AC261</t>
  </si>
  <si>
    <t>AC311</t>
  </si>
  <si>
    <t>AC312</t>
  </si>
  <si>
    <t>AC321</t>
  </si>
  <si>
    <t>AC334</t>
  </si>
  <si>
    <t>AC331</t>
  </si>
  <si>
    <t>AC332</t>
  </si>
  <si>
    <t>AC333</t>
  </si>
  <si>
    <t>Les équipements nécessaires à l’intervention sont listés</t>
  </si>
  <si>
    <t>Les habilitations et certifications nécessaires sont identifiées</t>
  </si>
  <si>
    <t>AC411</t>
  </si>
  <si>
    <t>AC412</t>
  </si>
  <si>
    <t>AC413</t>
  </si>
  <si>
    <t>AC414</t>
  </si>
  <si>
    <t>Actions</t>
  </si>
  <si>
    <t>Indicateurs de performance</t>
  </si>
  <si>
    <t>Code Actions</t>
  </si>
  <si>
    <t>Compétence</t>
  </si>
  <si>
    <t>N°</t>
  </si>
  <si>
    <t>S22</t>
  </si>
  <si>
    <t>S33</t>
  </si>
  <si>
    <t>S44</t>
  </si>
  <si>
    <t>S21</t>
  </si>
  <si>
    <t>S23</t>
  </si>
  <si>
    <t>S24</t>
  </si>
  <si>
    <t>S31</t>
  </si>
  <si>
    <t>S32</t>
  </si>
  <si>
    <t>S34</t>
  </si>
  <si>
    <t>S35</t>
  </si>
  <si>
    <t>S41</t>
  </si>
  <si>
    <t>S42</t>
  </si>
  <si>
    <t>S43</t>
  </si>
  <si>
    <t>S45</t>
  </si>
  <si>
    <t>S51</t>
  </si>
  <si>
    <t>S52</t>
  </si>
  <si>
    <t>S53</t>
  </si>
  <si>
    <t>S61</t>
  </si>
  <si>
    <t>S62</t>
  </si>
  <si>
    <t>S71</t>
  </si>
  <si>
    <t>S73</t>
  </si>
  <si>
    <t xml:space="preserve">S1 : Environnement de travail </t>
  </si>
  <si>
    <t xml:space="preserve">S2 : Enjeux énergétiques et environnementaux </t>
  </si>
  <si>
    <t xml:space="preserve">S3 : Analyse et exploitation technique </t>
  </si>
  <si>
    <t xml:space="preserve">S6 : Méthodes et procédures d’intervention </t>
  </si>
  <si>
    <t>S7 : Qualité - sécurité</t>
  </si>
  <si>
    <t xml:space="preserve">S4 : Principes scientifiques et techniques </t>
  </si>
  <si>
    <t xml:space="preserve">S5 : Méthodes et procédures des modifications </t>
  </si>
  <si>
    <t>Choisir les matériels, les équipements et les outillages</t>
  </si>
  <si>
    <t>Analyser les données techniques de l’installation</t>
  </si>
  <si>
    <t>Organiser son intervention en toute sécurité</t>
  </si>
  <si>
    <t>Se référer à la feuille Compétences</t>
  </si>
  <si>
    <t xml:space="preserve">Pour le choix : </t>
  </si>
  <si>
    <t>Se référer à la feuille Savoirs</t>
  </si>
  <si>
    <t>L’entreprise</t>
  </si>
  <si>
    <t>Les intervenants</t>
  </si>
  <si>
    <t>ENVIRONNEMENT DE TRAVAIL</t>
  </si>
  <si>
    <t>Les étapes d’une intervention</t>
  </si>
  <si>
    <t>Les procédures administratives</t>
  </si>
  <si>
    <t>Les qualifications, garanties et responsabilités</t>
  </si>
  <si>
    <t>ENJEUX ÉNERGÉTIQUES ET ENVIRONNEMENTAUX</t>
  </si>
  <si>
    <t>La réglementation énergétique et environnementale</t>
  </si>
  <si>
    <t>L’impact environnemental d’une activité</t>
  </si>
  <si>
    <t>La démarche éco-responsable en entreprise</t>
  </si>
  <si>
    <t>La représentation graphique et numérique</t>
  </si>
  <si>
    <t>L’exploitation des documents graphiques et numériques</t>
  </si>
  <si>
    <t>L’élaboration de plans et de schémas fluidiques</t>
  </si>
  <si>
    <t>L’élaboration de schémas électriques</t>
  </si>
  <si>
    <t>PRINCIPES SCIENTIFIQUE ET TECHNIQUE</t>
  </si>
  <si>
    <t>Les réseaux hydrauliques</t>
  </si>
  <si>
    <t>Les réseaux aérauliques</t>
  </si>
  <si>
    <t>Les raccordements fluidiques</t>
  </si>
  <si>
    <t>Les essais d’étanchéité</t>
  </si>
  <si>
    <t>Les raccordements électriques</t>
  </si>
  <si>
    <t>MÉTHODES ET PROCÉDURES D’INTERVENTION</t>
  </si>
  <si>
    <t>QUALITÉ – SÉCURITÉ</t>
  </si>
  <si>
    <t>Le processus qualité</t>
  </si>
  <si>
    <t>La santé et la sécurité au travail</t>
  </si>
  <si>
    <t>Les habilitations et les certifications</t>
  </si>
  <si>
    <t>S4 : Principes scientifiques et techniques</t>
  </si>
  <si>
    <t>A1T11</t>
  </si>
  <si>
    <t>A1T12</t>
  </si>
  <si>
    <t>A1T13</t>
  </si>
  <si>
    <t>A1T15</t>
  </si>
  <si>
    <t>A1T21</t>
  </si>
  <si>
    <t>A1T22</t>
  </si>
  <si>
    <t>A1T23</t>
  </si>
  <si>
    <t>A1T31</t>
  </si>
  <si>
    <t>A1T32</t>
  </si>
  <si>
    <t>A1T33</t>
  </si>
  <si>
    <t>A1T34</t>
  </si>
  <si>
    <t>A1T35</t>
  </si>
  <si>
    <t>A1T41</t>
  </si>
  <si>
    <t>A1T42</t>
  </si>
  <si>
    <t>A1T43</t>
  </si>
  <si>
    <t>A1T44</t>
  </si>
  <si>
    <t>A1T51</t>
  </si>
  <si>
    <t>A1T52</t>
  </si>
  <si>
    <t>A1T53</t>
  </si>
  <si>
    <t>A1T54</t>
  </si>
  <si>
    <t>Se référer à la feuille Tâches</t>
  </si>
  <si>
    <t>Choix des ressources</t>
  </si>
  <si>
    <t>Logiciels</t>
  </si>
  <si>
    <t>Dossier Technique</t>
  </si>
  <si>
    <t>Supports d'enregistrement</t>
  </si>
  <si>
    <t>Dossier QHSE et ICPE</t>
  </si>
  <si>
    <t>A compléter</t>
  </si>
  <si>
    <t>Total T1</t>
  </si>
  <si>
    <t>Total T2</t>
  </si>
  <si>
    <t>Total T3</t>
  </si>
  <si>
    <t>Total T4</t>
  </si>
  <si>
    <t>Total T5</t>
  </si>
  <si>
    <t>T1</t>
  </si>
  <si>
    <t>T2</t>
  </si>
  <si>
    <t>T3</t>
  </si>
  <si>
    <t>T4</t>
  </si>
  <si>
    <t>T5</t>
  </si>
  <si>
    <t xml:space="preserve">Présence du dossier ressources : </t>
  </si>
  <si>
    <t xml:space="preserve">Compétences possibles </t>
  </si>
  <si>
    <t>Rappel Tâches</t>
  </si>
  <si>
    <t>Compétence choisie</t>
  </si>
  <si>
    <t>Savoirs associés</t>
  </si>
  <si>
    <t>Savoirs possibles</t>
  </si>
  <si>
    <t>Savoirs choisis</t>
  </si>
  <si>
    <t>Total S1</t>
  </si>
  <si>
    <t>Total S2</t>
  </si>
  <si>
    <t>Total S3</t>
  </si>
  <si>
    <t>Total S4</t>
  </si>
  <si>
    <t>Total S5</t>
  </si>
  <si>
    <t>Total S6</t>
  </si>
  <si>
    <t>Total S7</t>
  </si>
  <si>
    <t>Calcul Niveau</t>
  </si>
  <si>
    <t xml:space="preserve">Niveau </t>
  </si>
  <si>
    <t>Total</t>
  </si>
  <si>
    <t>% de répartition dans la compétence</t>
  </si>
  <si>
    <t>Contrôle</t>
  </si>
  <si>
    <t>Poids des questions</t>
  </si>
  <si>
    <t>Le total doit faire 100%</t>
  </si>
  <si>
    <t>Calcul</t>
  </si>
  <si>
    <t>Noms, prénoms des autres concepteurs :</t>
  </si>
  <si>
    <t>ADRESSE DU LYCEE :</t>
  </si>
  <si>
    <t xml:space="preserve">N° portable </t>
  </si>
  <si>
    <t xml:space="preserve">La production d’eau chaude sanitaire est réalisée de manière centralisée. </t>
  </si>
  <si>
    <t xml:space="preserve">Type </t>
  </si>
  <si>
    <t>Sur poste / En ligne</t>
  </si>
  <si>
    <t>Parties</t>
  </si>
  <si>
    <t>Clic sur la case</t>
  </si>
  <si>
    <t xml:space="preserve">Choix des tâches : </t>
  </si>
  <si>
    <t>Compléter les cases concernées C1 ou Ci</t>
  </si>
  <si>
    <t xml:space="preserve">Compléter les cases </t>
  </si>
  <si>
    <t>Niveau proposé par compétence  -&gt;</t>
  </si>
  <si>
    <t>En cas d'erreur, modifier dans le scénario</t>
  </si>
  <si>
    <t>Attention, un seule croix par ligne</t>
  </si>
  <si>
    <t>Etape 1</t>
  </si>
  <si>
    <t>Choix du support</t>
  </si>
  <si>
    <t>Ouvrir l'onglet 1. Présentation générale</t>
  </si>
  <si>
    <t>Compléter toutes les cases en jaune clair, écriture rouge</t>
  </si>
  <si>
    <t>Etape 2</t>
  </si>
  <si>
    <t>Problématisation</t>
  </si>
  <si>
    <t>Ouvrir l'onglet 2. Problématisation</t>
  </si>
  <si>
    <t>Compléter les ressources nécessaires pour traiter votre sujet</t>
  </si>
  <si>
    <t>2.1</t>
  </si>
  <si>
    <t>2.2</t>
  </si>
  <si>
    <t>2.3</t>
  </si>
  <si>
    <t>1.1</t>
  </si>
  <si>
    <t>1.2</t>
  </si>
  <si>
    <t xml:space="preserve">1.3 </t>
  </si>
  <si>
    <t>Décrire le contexte en lien avec votre support</t>
  </si>
  <si>
    <t xml:space="preserve">Scénario </t>
  </si>
  <si>
    <t>Ouvrir l'onglet 3. Scénario</t>
  </si>
  <si>
    <t xml:space="preserve">Choisir la compétence détaillée que vous souhaitez traiter au regard de chaque Tâche choisie </t>
  </si>
  <si>
    <t>2.4</t>
  </si>
  <si>
    <t>Etape 3</t>
  </si>
  <si>
    <t>Choisir le poids de chaque question au regard de la l'ensemble des questions dans la compétence visée</t>
  </si>
  <si>
    <t>Il s'agit de répartir le poids de chaque question au sein d'une même compétence pour arriver à un total de 100% par compétence</t>
  </si>
  <si>
    <t>3.1</t>
  </si>
  <si>
    <t>3.2</t>
  </si>
  <si>
    <t xml:space="preserve">3.3 </t>
  </si>
  <si>
    <t xml:space="preserve">3.4 </t>
  </si>
  <si>
    <t>Le poids est en lien avec la compétence choisie</t>
  </si>
  <si>
    <t>Le savoir associé doit correspondre aux savoirs possibles à traiter au sein de chaque compétence</t>
  </si>
  <si>
    <t>On veillera à l'équilibre des champs de savoirs</t>
  </si>
  <si>
    <t xml:space="preserve">Vérification des barèmes </t>
  </si>
  <si>
    <t>Ouvrir l'onglet 4. Barème</t>
  </si>
  <si>
    <t>La simulation vous permet de vérifier les résultats par action au sein de chaque compétence, pour plusieurs scénarios possibles</t>
  </si>
  <si>
    <t>1</t>
  </si>
  <si>
    <t>2</t>
  </si>
  <si>
    <t>3</t>
  </si>
  <si>
    <t>4</t>
  </si>
  <si>
    <t>C12</t>
  </si>
  <si>
    <t xml:space="preserve">Pour les cases à sélections, cliquer sur la case jaune clair, puis faites votre choix en cliquant sur l'ascenceur (flèches grises à droite) qui vous dévoile les choix possibles. </t>
  </si>
  <si>
    <t>Choisir les savoirs associés au regard des compétences choisies</t>
  </si>
  <si>
    <t>Cet onglet vous permet de simuler votre bârème au regard des poids données aux questions</t>
  </si>
  <si>
    <t>A2</t>
  </si>
  <si>
    <t>A2T1 : Réceptionner et vérifier les matériels</t>
  </si>
  <si>
    <t>A2T2 : Implanter les appareils et les accessoires</t>
  </si>
  <si>
    <t>A2T11</t>
  </si>
  <si>
    <t>A2T12</t>
  </si>
  <si>
    <t>A2T13</t>
  </si>
  <si>
    <t>A2T21</t>
  </si>
  <si>
    <t>A2T22</t>
  </si>
  <si>
    <t>A2T23</t>
  </si>
  <si>
    <t>A2T24</t>
  </si>
  <si>
    <t>A2T31</t>
  </si>
  <si>
    <t>A2T32</t>
  </si>
  <si>
    <t>A2T33</t>
  </si>
  <si>
    <t>A2T34</t>
  </si>
  <si>
    <t>A2T41</t>
  </si>
  <si>
    <t>A2T42</t>
  </si>
  <si>
    <t>A2T43</t>
  </si>
  <si>
    <t>A2T44</t>
  </si>
  <si>
    <t>A2T52</t>
  </si>
  <si>
    <t>A2T53</t>
  </si>
  <si>
    <t>A2T4 : Câbler, raccorder les équipements électriques</t>
  </si>
  <si>
    <t>A2T5 : Agir de manière éco-responsable</t>
  </si>
  <si>
    <t>C5</t>
  </si>
  <si>
    <t>C6</t>
  </si>
  <si>
    <t>C7</t>
  </si>
  <si>
    <t>C8</t>
  </si>
  <si>
    <t>C9</t>
  </si>
  <si>
    <t>C10</t>
  </si>
  <si>
    <t>C11</t>
  </si>
  <si>
    <t>C13</t>
  </si>
  <si>
    <t>Vérifier la conformité d’une livraison en comparant le matériel commandé et le matériel livré</t>
  </si>
  <si>
    <t>Vérifier l’état des fournitures</t>
  </si>
  <si>
    <t>Vérifier l’outillage nécessaire à la réalisation des opérations</t>
  </si>
  <si>
    <t>Situer l’installation dans son environnement</t>
  </si>
  <si>
    <t>Repérer l’implantation des appareils</t>
  </si>
  <si>
    <t>Implanter les matériels et les accessoires</t>
  </si>
  <si>
    <t>Effectuer les contrôles associés</t>
  </si>
  <si>
    <t>Réaliser le façonnage des réseaux fluidiques</t>
  </si>
  <si>
    <t>Réaliser le raccordement fluidique des appareils</t>
  </si>
  <si>
    <t>Repérer les contraintes de câblage et de raccordement</t>
  </si>
  <si>
    <t>Câbler et raccorder les matériels électriques</t>
  </si>
  <si>
    <t>Adapter, si nécessaire, le câblage et le raccordement</t>
  </si>
  <si>
    <t>Trier et évacuer les déchets générés par son activité</t>
  </si>
  <si>
    <t>Éviter le gaspillage des matières premières et des énergies</t>
  </si>
  <si>
    <t>Analyser les risques professionnels</t>
  </si>
  <si>
    <t>Prérégler les appareils de régulation et de sécurité</t>
  </si>
  <si>
    <t>Respecter les règles de sécurité</t>
  </si>
  <si>
    <t>Mettre en service l’installation</t>
  </si>
  <si>
    <t>Compléter la charge du réseau fluidique</t>
  </si>
  <si>
    <t>Ajuster les réglages des systèmes de régulation et de sécurité</t>
  </si>
  <si>
    <t>Réaliser les mesures nécessaires pour valider le fonctionnement de l’installation</t>
  </si>
  <si>
    <t>Optimiser le fonctionnement de l’installation</t>
  </si>
  <si>
    <t>Compléter la fiche d’intervention/bordereau de suivi de déchet dangereux</t>
  </si>
  <si>
    <t>Rédiger un rapport de mise en service, un bon de travail</t>
  </si>
  <si>
    <t>A3</t>
  </si>
  <si>
    <t>MAINTENANCE</t>
  </si>
  <si>
    <t>A3T11</t>
  </si>
  <si>
    <t>A3T12</t>
  </si>
  <si>
    <t>A3T13</t>
  </si>
  <si>
    <t>A3T21</t>
  </si>
  <si>
    <t>A3T22</t>
  </si>
  <si>
    <t>A3T23</t>
  </si>
  <si>
    <t>A3T24</t>
  </si>
  <si>
    <t>A4</t>
  </si>
  <si>
    <t>COMMUNICATION</t>
  </si>
  <si>
    <t>Collecter les informations nécessaires : écouter et questionner le client sur son besoin, ses usages ; interpréter la demande</t>
  </si>
  <si>
    <t>Conseiller le client</t>
  </si>
  <si>
    <t>Proposer une solution technique</t>
  </si>
  <si>
    <t>Transmettre les informations à la hiérarchie</t>
  </si>
  <si>
    <t>A3T14</t>
  </si>
  <si>
    <t>Consulter le registre de l’installation et consigner les informations</t>
  </si>
  <si>
    <t>Compléter les fiches CERFA réglementaires</t>
  </si>
  <si>
    <t>Compléter et apposer les vignettes de contrôle d’étanchéité</t>
  </si>
  <si>
    <t>Étiqueter les installations conformément à la réglementation</t>
  </si>
  <si>
    <t>Renseigner un rapport d’intervention</t>
  </si>
  <si>
    <t>Recenser les informations à connaître sur le déroulement des opérations (préparation, difficultés, contraintes dues aux autres intervenants …)</t>
  </si>
  <si>
    <t>A3T25</t>
  </si>
  <si>
    <t>A3T26</t>
  </si>
  <si>
    <t>A3T27</t>
  </si>
  <si>
    <t>A3T28</t>
  </si>
  <si>
    <t>S’informer auprès du client sur la nature du dysfonctionnement</t>
  </si>
  <si>
    <t>Analyser l’environnement de travail et les conditions de la maintenance</t>
  </si>
  <si>
    <t>Analyser les risques liés à l’intervention</t>
  </si>
  <si>
    <t>Réparer l’installation en effectuant, si nécessaire, le transfert de fluides frigorigènes</t>
  </si>
  <si>
    <t>Remettre en service et contrôler le fonctionnement</t>
  </si>
  <si>
    <t>A3T15</t>
  </si>
  <si>
    <t>Identifier les opérations prédéfinies liées au contrat de maintenance</t>
  </si>
  <si>
    <t>Approvisionner en matériels, équipements et outillages</t>
  </si>
  <si>
    <t>S8 : Communication</t>
  </si>
  <si>
    <t>S8</t>
  </si>
  <si>
    <t>AC511</t>
  </si>
  <si>
    <t>AC512</t>
  </si>
  <si>
    <t>AC513</t>
  </si>
  <si>
    <t>AC514</t>
  </si>
  <si>
    <t>A31.a</t>
  </si>
  <si>
    <t>Les caractéristiques techniques sont vérifiées</t>
  </si>
  <si>
    <t>Les quantités sont contrôlées</t>
  </si>
  <si>
    <t>Les éventuelles anomalies sont consignées</t>
  </si>
  <si>
    <t>AC611</t>
  </si>
  <si>
    <t>AC612</t>
  </si>
  <si>
    <t>Les accès et les circulations sont préservés</t>
  </si>
  <si>
    <t>Les conditions de stockage données sont respectées</t>
  </si>
  <si>
    <t>Les principes de la prévention des risques liés à l’activité physique (PRAP) sont appliqués</t>
  </si>
  <si>
    <t>AC521</t>
  </si>
  <si>
    <t>AC522</t>
  </si>
  <si>
    <t>AC523</t>
  </si>
  <si>
    <t>AC524</t>
  </si>
  <si>
    <t>A2T1</t>
  </si>
  <si>
    <t>A4T1</t>
  </si>
  <si>
    <t>A4T2</t>
  </si>
  <si>
    <t>Implanter les matériels et les supports</t>
  </si>
  <si>
    <t>L’implantation des appareils et supports est conforme aux consignes de la hiérarchie, aux prescriptions techniques, réglementaires et aux normes en vigueur</t>
  </si>
  <si>
    <t>Les fixations sont adaptées à la nature de la paroi, aux charges et aux prescriptions du fabricant</t>
  </si>
  <si>
    <t>Les réseaux sont façonnés, posés et raccordés conformément aux consignes de la hiérarchie, aux prescriptions techniques, réglementaires et aux normes en vigueur</t>
  </si>
  <si>
    <t>Le matériel électrique est câblé et raccordé conformément aux consignes de la hiérarchie, et aux prescriptions techniques, réglementaires et aux normes en vigueur</t>
  </si>
  <si>
    <t>Le travail est soigné, le niveau de qualité attendu est atteint</t>
  </si>
  <si>
    <t>AC621</t>
  </si>
  <si>
    <t>AC622</t>
  </si>
  <si>
    <t>AC623</t>
  </si>
  <si>
    <t>AC624</t>
  </si>
  <si>
    <t>AC631</t>
  </si>
  <si>
    <t>AC632</t>
  </si>
  <si>
    <t>AC633</t>
  </si>
  <si>
    <t>Les déchets sont triés et évacués de manière sélective conformément à la réglementation et aux normes en vigueur</t>
  </si>
  <si>
    <t>Les consommables sont utilisés sans gaspillage</t>
  </si>
  <si>
    <t>A2T2</t>
  </si>
  <si>
    <t>A2T3</t>
  </si>
  <si>
    <t>A1 : Préparation des opérations à réaliser</t>
  </si>
  <si>
    <t>A2T4</t>
  </si>
  <si>
    <t>A2T5</t>
  </si>
  <si>
    <t>A31.b</t>
  </si>
  <si>
    <t>AC711</t>
  </si>
  <si>
    <t>AC712</t>
  </si>
  <si>
    <t>Préparation d'une intervention</t>
  </si>
  <si>
    <t>Contrôler la conformité des réalisations sur les réseaux fluidiques et les installations électriques</t>
  </si>
  <si>
    <t>Les contrôles des réalisations sont effectués et conformes aux normes en vigueur</t>
  </si>
  <si>
    <t>AC721</t>
  </si>
  <si>
    <t>AC731</t>
  </si>
  <si>
    <t>Les modes opératoires sont réalisés et conformes aux règles en vigueur</t>
  </si>
  <si>
    <t>AC741</t>
  </si>
  <si>
    <t>AC742</t>
  </si>
  <si>
    <t>Les préréglages sont réalisés dans le respect des normes et la réglementation en vigueur</t>
  </si>
  <si>
    <t>Les préréglages permettent une mise en service de toute ou partie de l’installation</t>
  </si>
  <si>
    <t>AC751</t>
  </si>
  <si>
    <t>AC752</t>
  </si>
  <si>
    <t>La précharge est réalisée suivant les normes en vigueur</t>
  </si>
  <si>
    <t>La précharge permet la mise en service de l’installation</t>
  </si>
  <si>
    <t>AC761</t>
  </si>
  <si>
    <t>AC811</t>
  </si>
  <si>
    <t>AC812</t>
  </si>
  <si>
    <t>AC821</t>
  </si>
  <si>
    <t>AC822</t>
  </si>
  <si>
    <t>AC831</t>
  </si>
  <si>
    <t>AC832</t>
  </si>
  <si>
    <t>AC841</t>
  </si>
  <si>
    <t>AC842</t>
  </si>
  <si>
    <t>AC843</t>
  </si>
  <si>
    <t>AC851</t>
  </si>
  <si>
    <t>Effectuer les réglages adaptés</t>
  </si>
  <si>
    <t>AC921</t>
  </si>
  <si>
    <t>AC931</t>
  </si>
  <si>
    <t>AC941</t>
  </si>
  <si>
    <t>A32.a</t>
  </si>
  <si>
    <t>AC1011</t>
  </si>
  <si>
    <t>AC1012</t>
  </si>
  <si>
    <t>AC1021</t>
  </si>
  <si>
    <t>AC1111</t>
  </si>
  <si>
    <t>AC1121</t>
  </si>
  <si>
    <t>AC1211</t>
  </si>
  <si>
    <t>AC1212</t>
  </si>
  <si>
    <t>AC1221</t>
  </si>
  <si>
    <t>AC1222</t>
  </si>
  <si>
    <t>Toutes les hypothèses émises sont pertinentes</t>
  </si>
  <si>
    <t xml:space="preserve">Effectuer la précharge du réseau fluidique du système </t>
  </si>
  <si>
    <t>A3T1</t>
  </si>
  <si>
    <t>Informer de son intervention à l’écrit et/ou à l’oral</t>
  </si>
  <si>
    <t>Les événements avant panne sont collectés</t>
  </si>
  <si>
    <t>Les constats sont pris en compte</t>
  </si>
  <si>
    <t>Expliquer l’état d’avancement des opérations, leurs contraintes et leurs difficultés</t>
  </si>
  <si>
    <t>L’état d’avancement des opérations est clairement décrit</t>
  </si>
  <si>
    <t>Les contraintes et les difficultés sont identifiées</t>
  </si>
  <si>
    <t>AC1231</t>
  </si>
  <si>
    <t>A32.b</t>
  </si>
  <si>
    <t>Maintenance préventive d’une installation</t>
  </si>
  <si>
    <t>Réaliser les opérations de maintenance préventive d’ordre technique et réglementaire</t>
  </si>
  <si>
    <t>Le contrôle périodique d’étanchéité est réalisé</t>
  </si>
  <si>
    <t>Les fluides frigorigènes et caloporteurs sont manipulés conformément aux règles en vigueur</t>
  </si>
  <si>
    <t>AC1311</t>
  </si>
  <si>
    <t>AC1321</t>
  </si>
  <si>
    <t>Les besoins de l’exploitant sont identifiés et interprétés</t>
  </si>
  <si>
    <t>Expliquer le fonctionnement et l’utilisation de l’installation au client et/ou à l’exploitant</t>
  </si>
  <si>
    <t>AC1331</t>
  </si>
  <si>
    <t>Informer oralement des consignes de sécurité</t>
  </si>
  <si>
    <t>Les consignes de sécurité sont présentées et détaillées</t>
  </si>
  <si>
    <t>AC1341</t>
  </si>
  <si>
    <t>La solution technique proposée est correcte</t>
  </si>
  <si>
    <t>S81</t>
  </si>
  <si>
    <t>S82</t>
  </si>
  <si>
    <t>Les outils de la communication écrite et numérique</t>
  </si>
  <si>
    <t>La communication technique en langue anglaise</t>
  </si>
  <si>
    <t xml:space="preserve">C10 </t>
  </si>
  <si>
    <t>Réaliser des opérations de maintenance préventive</t>
  </si>
  <si>
    <t xml:space="preserve">S7 : Qualité - sécurité </t>
  </si>
  <si>
    <t>Réaliser des opérations de maintenance corrective</t>
  </si>
  <si>
    <t>Formuler les informations nécessaires pour le client et/ou l’exploitant du système</t>
  </si>
  <si>
    <t>Système</t>
  </si>
  <si>
    <t>Equipements</t>
  </si>
  <si>
    <t>E31.a</t>
  </si>
  <si>
    <t>Rappel</t>
  </si>
  <si>
    <t>A4T11</t>
  </si>
  <si>
    <t>A4T12</t>
  </si>
  <si>
    <t>A4T13</t>
  </si>
  <si>
    <t>A4T21</t>
  </si>
  <si>
    <t>A4T22</t>
  </si>
  <si>
    <t>A4T23</t>
  </si>
  <si>
    <t>A4T24</t>
  </si>
  <si>
    <t>A4T25</t>
  </si>
  <si>
    <t>A4T26</t>
  </si>
  <si>
    <t>Maintenance corrective d’une installation - Partie écrite</t>
  </si>
  <si>
    <t>Maintenance corrective d’une installation - Partie pratique - Recherche de panne</t>
  </si>
  <si>
    <t>Maintenance corrective d’une installation - Partie pratique - Après expertise et validation hiérarchique</t>
  </si>
  <si>
    <t>Scénarisation d'un sujet E31a</t>
  </si>
  <si>
    <t xml:space="preserve">Toutes les tâches du bloc A2 (T1,T2,T3,T4,T5) doivent être traitées au moins une fois. On veillera à l'équilibre du sujet. </t>
  </si>
  <si>
    <t>Description de la préparation de la modification de l'installation présente sur l'E2</t>
  </si>
  <si>
    <t>Total C5</t>
  </si>
  <si>
    <t>Total C6</t>
  </si>
  <si>
    <t>N° de question</t>
  </si>
  <si>
    <t>(Possibilité de rédiger la question)</t>
  </si>
  <si>
    <t xml:space="preserve">Réaliser les réseaux fluidiques </t>
  </si>
  <si>
    <t>En vous référent à la feuille Tâches ou votre référentiel, choisir les tâches que vous souhaitez exploiter dans votre problématiques (mini 11 Tâches, Maxi 18 Tâches)</t>
  </si>
  <si>
    <t>AC641</t>
  </si>
  <si>
    <t>AC642</t>
  </si>
  <si>
    <t>Réaliser les câblages électriques</t>
  </si>
  <si>
    <t>Non évaluée</t>
  </si>
  <si>
    <t>Niveaux de maîtrise</t>
  </si>
  <si>
    <t>Non maitrisées</t>
  </si>
  <si>
    <t>Insuffisament maîtrisées</t>
  </si>
  <si>
    <t>Maitrisées</t>
  </si>
  <si>
    <t>Bien maitrisées</t>
  </si>
  <si>
    <t>C5 Réceptionner les approvisionnements</t>
  </si>
  <si>
    <t>AC51</t>
  </si>
  <si>
    <t>AC52</t>
  </si>
  <si>
    <t>AC61</t>
  </si>
  <si>
    <t>AC62</t>
  </si>
  <si>
    <t>AC63</t>
  </si>
  <si>
    <t>AC64</t>
  </si>
  <si>
    <t>S72</t>
  </si>
  <si>
    <t>Etape 4</t>
  </si>
  <si>
    <t>4.1</t>
  </si>
  <si>
    <t>Etape 5</t>
  </si>
  <si>
    <t>5.1</t>
  </si>
  <si>
    <t>Ouvrir l'onglet 5. Transfert vers grille nationale</t>
  </si>
  <si>
    <t>5.2</t>
  </si>
  <si>
    <t>Simuler les résultats d'un candidat</t>
  </si>
  <si>
    <t>5.3</t>
  </si>
  <si>
    <t>5.4</t>
  </si>
  <si>
    <t>Le transfert vous permet de vérifier que le taux de couverture des compétences soit bien supérieur à 60%</t>
  </si>
  <si>
    <t>et qu'une note "brute" soit proposée automatiquement par le calcul.</t>
  </si>
  <si>
    <t>Transfert vers grille nationale E31a</t>
  </si>
  <si>
    <t>Transferer la simulation  de l'onglet 5 (par un copier/coller) dans la "grille examen MEE " de l'E31a</t>
  </si>
  <si>
    <t>NE</t>
  </si>
  <si>
    <t>Reprendre la mise en service présente sur E2 pour la partie préparation de la modification de l'installation</t>
  </si>
  <si>
    <t>Bac Pro MFER</t>
  </si>
  <si>
    <t>Fiche de proposition du scénario de sujet E31a Bac Pro MFER</t>
  </si>
  <si>
    <t xml:space="preserve">Télécharger puis ouvrir la grille nationale : "Grilles examen MFER " </t>
  </si>
  <si>
    <t>https://eduscol.education.fr/sti/textes/grilles-pour-le-baccalaureat-MFER</t>
  </si>
  <si>
    <t xml:space="preserve">Réalisation </t>
  </si>
  <si>
    <t>Mise en service</t>
  </si>
  <si>
    <t xml:space="preserve">Une compétence peut intervenir plusieurs fois, mais on veillera à l'équilibre du sujet. Toutes les compétences générales (C4,C5,C6) doivent être abordées et 60% des Actions. </t>
  </si>
  <si>
    <t>S5 : Méthodes et procédures d'installation</t>
  </si>
  <si>
    <t>E2 : Préparation d'une intervention</t>
  </si>
  <si>
    <t>Prendre connaissance et analyser le dossier de l’opération (réalisation, mise en service, maintenance)</t>
  </si>
  <si>
    <t>S1 ; S2 ; S3 ; S4 ; S5 ; S6 ; S7 ; S8</t>
  </si>
  <si>
    <t>Compléter le dossier de réalisation, de mise en service, de maintenance pour une opération simple</t>
  </si>
  <si>
    <t xml:space="preserve">S2 ; S3 ; S4 ; S6 </t>
  </si>
  <si>
    <t>S3 ; S5 ; S6 ; S7 ; S8</t>
  </si>
  <si>
    <t>Réalisation</t>
  </si>
  <si>
    <t>Identifier les grandeurs physiques nominales associées à l’installation (températures, pressions, puissances, intensités, tensions, …)</t>
  </si>
  <si>
    <t>S2 ; S3 ; S4 ; S6</t>
  </si>
  <si>
    <t>C1; C3</t>
  </si>
  <si>
    <t>Identifier les habilitations et les certifications nécessaires</t>
  </si>
  <si>
    <t>C1 ; C2</t>
  </si>
  <si>
    <t>Prendre connaissance des interventions des autres corps de métiers</t>
  </si>
  <si>
    <t>E31.a.1 : réalisation fluidique d’une installation</t>
  </si>
  <si>
    <t>REALISATION</t>
  </si>
  <si>
    <t>C4 ; C5</t>
  </si>
  <si>
    <t>S1 ; S4 ; S5 ; S6 ; S7</t>
  </si>
  <si>
    <t>E31.a.2 : réalisation électrique d’une installation</t>
  </si>
  <si>
    <t>S1 ; S5 ; S6 ; S7</t>
  </si>
  <si>
    <t xml:space="preserve">S1 ; S2 ; S3 ; S5 ; S7 </t>
  </si>
  <si>
    <t>Tracer le cheminement des réseaux</t>
  </si>
  <si>
    <t>S1 ; S2 ; S3 ; S5 ; S7</t>
  </si>
  <si>
    <t>A2T25</t>
  </si>
  <si>
    <t>A2T3 : Réaliser les réseaux fluidiques</t>
  </si>
  <si>
    <t>Poser un réseau fluidique</t>
  </si>
  <si>
    <t xml:space="preserve">Effectuer les contrôles associés </t>
  </si>
  <si>
    <t xml:space="preserve">E31.b : mise en service </t>
  </si>
  <si>
    <t>MISE EN SERVICE</t>
  </si>
  <si>
    <t>A3T1 : Réaliser les opérations préalables à la mise en service de l’installation</t>
  </si>
  <si>
    <t>Contrôler la conformité des réalisations sur les réseaux fluidiques et électriques</t>
  </si>
  <si>
    <t xml:space="preserve">C7 </t>
  </si>
  <si>
    <t>S3 ; S4 ; S6 ; S7</t>
  </si>
  <si>
    <t xml:space="preserve">Réaliser les modes opératoires concernant : les essais de résistance à la pression ; les essais d’étanchéité ; le tirage à vide </t>
  </si>
  <si>
    <t>S1 ; S8</t>
  </si>
  <si>
    <t>Effectuer la pré-charge du réseau fluidique du système</t>
  </si>
  <si>
    <t>A3T2 : Réaliser la mise en service de l’installation</t>
  </si>
  <si>
    <t>C7 ; C8 ; C12</t>
  </si>
  <si>
    <t>A5</t>
  </si>
  <si>
    <t>A5T11</t>
  </si>
  <si>
    <t>A5T1 : Rendre compte oralement à l'interne et à l'externe du déroulement de l'intervention</t>
  </si>
  <si>
    <t>A5T12</t>
  </si>
  <si>
    <t>Expliquer l'état d'avancement des opérations, leurs contraintes et leurs difficultés à la hiérarchie (réunion de chantier, opérations de mise en service, de maintenance …)</t>
  </si>
  <si>
    <t>A5T13</t>
  </si>
  <si>
    <t>Expliquer au client (ou à l'utilisateur) le fonctionnement, le bon usage et les contraintes techniques d'utilisation de l'installation</t>
  </si>
  <si>
    <t>E32.a.1 : maintenance corrective d'un système - partie écrite</t>
  </si>
  <si>
    <t>A4T2 : Réaliser une opération de maintenance corrective</t>
  </si>
  <si>
    <t>S1 ; S2 ;S3 ; S4 ; S6 ; S7 ; S8</t>
  </si>
  <si>
    <t xml:space="preserve">S1 ; S2 ; S3 ; S4 ; S6 ; S7 </t>
  </si>
  <si>
    <t>S1 ; S2 ; S8</t>
  </si>
  <si>
    <t xml:space="preserve">Approvisionner en matériels, équipements et outillages </t>
  </si>
  <si>
    <t>A4T27</t>
  </si>
  <si>
    <t>A4T28</t>
  </si>
  <si>
    <t>A4T29</t>
  </si>
  <si>
    <t>Compléter les documents afférents à l’intervention (fiche d’intervention, registre et bon de travail)</t>
  </si>
  <si>
    <t>A5T21</t>
  </si>
  <si>
    <t>A5T2 : Renseigner les documents techniques et réglementaires</t>
  </si>
  <si>
    <t xml:space="preserve">S1 ; S2 ; S3 ; S4 ; S6 ; S7 ; S8 </t>
  </si>
  <si>
    <t>A5T22</t>
  </si>
  <si>
    <t>A5T23</t>
  </si>
  <si>
    <t>A5T24</t>
  </si>
  <si>
    <t>A5T25</t>
  </si>
  <si>
    <t>E32.a.2 : maintenance corrective d'un systéme - partie pratique</t>
  </si>
  <si>
    <t>S1 ; S2 ; S3 ; S4 ; S6 ; S7 ; S8</t>
  </si>
  <si>
    <t>E32.b : maintenance préventive d'un système</t>
  </si>
  <si>
    <t>A4T1 : Réaliser une opération de maintenance préventive</t>
  </si>
  <si>
    <t>C9 ; C13</t>
  </si>
  <si>
    <t>A4T14</t>
  </si>
  <si>
    <t>A4T15</t>
  </si>
  <si>
    <t xml:space="preserve">Réaliser les opérations de maintenance préventive d’ordre technique et réglementaire : réaliser le contrôle périodique d’étanchéité,  manipuler des fluides frigorigènes et caloporteurs </t>
  </si>
  <si>
    <t>A4T16</t>
  </si>
  <si>
    <t>A4T17</t>
  </si>
  <si>
    <t>Compléter les documents afférents à l’intervention (fiche d’intervention, registre et bon de travail )</t>
  </si>
  <si>
    <t>A5T31</t>
  </si>
  <si>
    <t>A5T3 : Conseiller le client et/ou l’exploitant</t>
  </si>
  <si>
    <t>A5T32</t>
  </si>
  <si>
    <t>A5T33</t>
  </si>
  <si>
    <t>A5T34</t>
  </si>
  <si>
    <t>Réalisation d'une installation</t>
  </si>
  <si>
    <t>C1 : Analyser les conditions de l'opération et son contexte</t>
  </si>
  <si>
    <t>Les contraintes techniques et d'execution sont repérés</t>
  </si>
  <si>
    <t>AC132</t>
  </si>
  <si>
    <t>Les contraintes liées à l'efficacité énergétique sont repérées</t>
  </si>
  <si>
    <t>AC133</t>
  </si>
  <si>
    <t>Les risques professionnels sont évalués</t>
  </si>
  <si>
    <t>Repérer les contraintes d'environnement de travail liées à l’intervention</t>
  </si>
  <si>
    <t xml:space="preserve">Les contraintes d'environnement de travail sont recensées </t>
  </si>
  <si>
    <t>Les mesures de prévention de santé et sécurité au travail sont proposées</t>
  </si>
  <si>
    <t>S'assurer de la planification de l’intervention</t>
  </si>
  <si>
    <t>AC161</t>
  </si>
  <si>
    <t>Identifier les habilitations et les certifications nécessaires aux opérations</t>
  </si>
  <si>
    <t>AC171</t>
  </si>
  <si>
    <t>Informer à l'interne et à l'externe des contraintes liées à l'intervention</t>
  </si>
  <si>
    <t xml:space="preserve">Les contraintes sont prises en compte et donnent lieu à une solution </t>
  </si>
  <si>
    <t>Identifier les éléments d'un réseau fluidique et d'un réseau électrique</t>
  </si>
  <si>
    <t xml:space="preserve">L'identification des éléments permet de déterminer leurs caractéristiques </t>
  </si>
  <si>
    <t>C2 : Analyser et exploiter les données techniques de l'installation</t>
  </si>
  <si>
    <t xml:space="preserve">Les différents éléments sont repérés sur les différents schémas </t>
  </si>
  <si>
    <t>Les caractéristiques sont identifiées et conformes aux normes en vigueur</t>
  </si>
  <si>
    <t>Les grandeurs physiques utiles sont déterminées, interprétées et associées à des moyens de mesure, de capteurs et de protection</t>
  </si>
  <si>
    <t>Le dimensionnement des matériels est vérifié et justifié</t>
  </si>
  <si>
    <t>Identifier les consignes de régulation et de sécurité spécifiques à l’installation</t>
  </si>
  <si>
    <t>Les valeurs identifiées permettent de prévoir le réglage des appareils de l’installation</t>
  </si>
  <si>
    <t xml:space="preserve">Schématiser tout ou partie d’une installation, manuellement ou avec un outil numérique </t>
  </si>
  <si>
    <t xml:space="preserve">Repérer, identifier la connectique des schémas électriques d’une installation </t>
  </si>
  <si>
    <t>Les éléments à raccorder, le type et la section des conducteurs sont identifiés</t>
  </si>
  <si>
    <t>Proposer une modification technique en fonction des contraintes repérées</t>
  </si>
  <si>
    <t>Identifier les matériels, outillages nécessaires à la réalisation de son intervention</t>
  </si>
  <si>
    <t>Les matériels et les outillages choisis sont adaptés à l’intervention</t>
  </si>
  <si>
    <t>Les règles et limites d’utilisation des matériels et des outillages sont recensées</t>
  </si>
  <si>
    <t>Inventorier les EPC, les EPI adaptés à l’intervention</t>
  </si>
  <si>
    <t>L’inventaire des EPC et des EPI est complet et adapté à l’’intervention</t>
  </si>
  <si>
    <t>Les mesures de prévention de santé et sécurité au travail sont recensées</t>
  </si>
  <si>
    <t>AC341</t>
  </si>
  <si>
    <t>La liste des équipements spécifiques est communiquée à l'interne et à l'externe</t>
  </si>
  <si>
    <t>Réalisation d’une installation</t>
  </si>
  <si>
    <t xml:space="preserve">Organiser son poste de travail </t>
  </si>
  <si>
    <t>Les spécifités du chantier sont identifiés</t>
  </si>
  <si>
    <t>C4 : Organiser et sécuriser son intervention</t>
  </si>
  <si>
    <t>A2 : Réalisation</t>
  </si>
  <si>
    <t>A5T1</t>
  </si>
  <si>
    <t>A5 : Communication</t>
  </si>
  <si>
    <t>Le poste de travail est approvisionné en matériels et outillages et avec méthode</t>
  </si>
  <si>
    <t>Le lieux d'activités est restitué quotidiennenment conformément aux règles d'hygiène et de sécurité</t>
  </si>
  <si>
    <t>AC421</t>
  </si>
  <si>
    <t>Les principes généraux de prévention (PGP) sont appliqués dans le choix des mesures de prévention</t>
  </si>
  <si>
    <t>AC422</t>
  </si>
  <si>
    <t>Les contraintes propres au poste de travail y compris environnementales sont prises en compte</t>
  </si>
  <si>
    <t>AC423</t>
  </si>
  <si>
    <t>L'implantation des équipements spécifique est certifiée</t>
  </si>
  <si>
    <t>AC431</t>
  </si>
  <si>
    <t>Organiser l'intervention</t>
  </si>
  <si>
    <t>Les activités sont organisées de manière chronologique et méthodique</t>
  </si>
  <si>
    <t>AC432</t>
  </si>
  <si>
    <t>Les activités sont (ré)organisées en fonction des aléas (techniques, organisationnels…)</t>
  </si>
  <si>
    <t>Vérifier la conformité des matériels</t>
  </si>
  <si>
    <t>Les bons de livraison, bons de garantie et notices techniques sont recueillis</t>
  </si>
  <si>
    <t>Stocker les matériels</t>
  </si>
  <si>
    <t>Les matériels de manutention sont utilisés le plus souvent possible</t>
  </si>
  <si>
    <t>C6: Réaliser une installation en adoptant une attitude éco-responsable</t>
  </si>
  <si>
    <t>Les règles de sécurité sont respectées</t>
  </si>
  <si>
    <t>Adapter une attitude écoresponsable</t>
  </si>
  <si>
    <t>Mise en service de l’installation</t>
  </si>
  <si>
    <t>Les réseaux et les contrôles sont identifiés</t>
  </si>
  <si>
    <t>C7 : Mettre en service l’installation</t>
  </si>
  <si>
    <t>A3T2</t>
  </si>
  <si>
    <t>A3 : Mise en service</t>
  </si>
  <si>
    <t>Identifier les risques professionnels</t>
  </si>
  <si>
    <t>Les risques professionnels sont identifiés et permettent une intervention en sécurité</t>
  </si>
  <si>
    <t>Réaliser les modes opératoires concernant les essais de résistance à la pression, les essais d'étanchéité, le tirage au vide</t>
  </si>
  <si>
    <t>Mettre en service l'installation</t>
  </si>
  <si>
    <t>L'installation fonctionne</t>
  </si>
  <si>
    <t>La charge est réalisée suivant les normes en vigueur et dans le respect de la réglementation sur l'environnement</t>
  </si>
  <si>
    <t>C8 : Contrôler, régler et paramétrer l’installation</t>
  </si>
  <si>
    <t>La valeur du sous refroidissement est correcte suivant les valeurs définies par la norme</t>
  </si>
  <si>
    <t>Les réglages et leur précision permettent le bon fonctionnement du système frigorifique</t>
  </si>
  <si>
    <t>Le réglage des sécurités est réalisé justifié et précis</t>
  </si>
  <si>
    <t>Paramétrer le régulateur</t>
  </si>
  <si>
    <t>Les paramètres sont identifiés</t>
  </si>
  <si>
    <t>Le paramétrage assure la fiabilité du système et correspond aux besoins du client</t>
  </si>
  <si>
    <t>Réaliser les mesures nécessaires pour valider le fonctionnement de l'installation</t>
  </si>
  <si>
    <t>Les points de mesures sont repérés</t>
  </si>
  <si>
    <t>Les mesures permettent la validation du fonctionnement du système frigorifique</t>
  </si>
  <si>
    <t>Les mesures sont réalisées avec précision et méthode</t>
  </si>
  <si>
    <t>AC844</t>
  </si>
  <si>
    <t>Le fonctionnement de l'installation est optimisé</t>
  </si>
  <si>
    <t>Assurer la sécurité</t>
  </si>
  <si>
    <t>Toutes les mesures de prévention des risques pour la sécurité des biens et des personnes sont appliquées</t>
  </si>
  <si>
    <t>AC852</t>
  </si>
  <si>
    <t>Les règles, principes sur la manipulation des fluides, et les différentses prises de mesures sont respectées</t>
  </si>
  <si>
    <t>Echanger avec le client sur le dysfonctionnement de l’installation</t>
  </si>
  <si>
    <t>C12 : Communiquer, rendre compte de son intervention à l’écrit et/ou à l’oral</t>
  </si>
  <si>
    <t>Rédiger un compte rendu, un rapport d'activité</t>
  </si>
  <si>
    <t>Le compte rendu est complet et exploitatble</t>
  </si>
  <si>
    <t>AC911</t>
  </si>
  <si>
    <t>C9 : Réaliser des opérations de maintenance préventive</t>
  </si>
  <si>
    <t>A5T2</t>
  </si>
  <si>
    <t>A5T3</t>
  </si>
  <si>
    <t>A4 :Maintenance</t>
  </si>
  <si>
    <t>Analyser l'environnement de travail et les conditions de la maintenance</t>
  </si>
  <si>
    <t>Analyser les risques liés à l'environnement</t>
  </si>
  <si>
    <t>Exploiter les données du dossier technique</t>
  </si>
  <si>
    <t>AC951</t>
  </si>
  <si>
    <t xml:space="preserve">Exploiter les données de télémaintenance et celles des applications numériques </t>
  </si>
  <si>
    <t>AC961</t>
  </si>
  <si>
    <t>Vérifier les données de contrôle (indicateurs, voyants…) et repérer les dérives par rapport aux attendus</t>
  </si>
  <si>
    <t>AC971</t>
  </si>
  <si>
    <t>AC972</t>
  </si>
  <si>
    <t>AC973</t>
  </si>
  <si>
    <t>AC981</t>
  </si>
  <si>
    <t>Réaliser le contrôle visuel de l'état du système</t>
  </si>
  <si>
    <t>AC982</t>
  </si>
  <si>
    <t>AC991</t>
  </si>
  <si>
    <t>Ecouter et questionner le client et/ou l'exploitant sur ses besoins</t>
  </si>
  <si>
    <t>C13 : Conseiller le client et/ou l’exploitant du système</t>
  </si>
  <si>
    <t>Les explications sont correctes et permettent l'utilisation de l'installation par l'exploitant</t>
  </si>
  <si>
    <t>Proposer une solution technique pour le client et/ou l’exploitant</t>
  </si>
  <si>
    <t>Etablir le constat de défaillance</t>
  </si>
  <si>
    <t>L'analyse du constat confirme que les informations délivrées par le système sont relevées</t>
  </si>
  <si>
    <t>C10 : Réaliser des opérations de maintenance corrective</t>
  </si>
  <si>
    <t>L'analyse du constat confirme que la configuration du système est analysée</t>
  </si>
  <si>
    <t>Emettre les hypothèse de panne et/ou de dysfonctionnement</t>
  </si>
  <si>
    <t>AC1031</t>
  </si>
  <si>
    <t>Effectuer des mesures, contrôles, des tests permettant de valider ou non les hypothèses en respectant lés règles de sécurité</t>
  </si>
  <si>
    <t>Les points de mesures, de contrôles, de tests sont correctement choisis et localisés</t>
  </si>
  <si>
    <t>AC1032</t>
  </si>
  <si>
    <t>Les appareils de mesure et de contrôle sont correctement mis en œuvre</t>
  </si>
  <si>
    <t>AC1033</t>
  </si>
  <si>
    <t>Les résultats sont correctement interprétés par rapport aux attendus</t>
  </si>
  <si>
    <t>AC1034</t>
  </si>
  <si>
    <t>La chronologie des tests est réalisée de façon méthodique</t>
  </si>
  <si>
    <t>AC1041</t>
  </si>
  <si>
    <t xml:space="preserve">Identfier le composant deffectueux et/ou la cause de la défaillance </t>
  </si>
  <si>
    <t>L'identification du composant et/ou la cause de la défaillance est correcte</t>
  </si>
  <si>
    <t>AC1051</t>
  </si>
  <si>
    <t>Vérifier la disponibilité des pièces de rechange, des consommables</t>
  </si>
  <si>
    <t>Les pièces de rechange et comsommables sortis du magasin ou commandés sont conformes</t>
  </si>
  <si>
    <t>AC1061</t>
  </si>
  <si>
    <t>Le poste de travail est approvisionné en matériels, équipements et outillages</t>
  </si>
  <si>
    <t>AC1071</t>
  </si>
  <si>
    <t>Consigner le système</t>
  </si>
  <si>
    <t>L'intervention peut se dérouler en toute sécurité</t>
  </si>
  <si>
    <t>AC1072</t>
  </si>
  <si>
    <t>Les EPI et EPC sont adaptés</t>
  </si>
  <si>
    <t>AC1081</t>
  </si>
  <si>
    <t>Effectuer la déposedu composant défectueux</t>
  </si>
  <si>
    <t>Les fluides frigorigènes et cloporteurs sont manipulés conformémément aux règles en vigueur</t>
  </si>
  <si>
    <t>AC1082</t>
  </si>
  <si>
    <t xml:space="preserve">Les consignes et procédures sont respectées </t>
  </si>
  <si>
    <t>AC1083</t>
  </si>
  <si>
    <t>Les moyens de manutention et l'outillage sont mis en œuvre et en toute sécurité</t>
  </si>
  <si>
    <t>AC1084</t>
  </si>
  <si>
    <t>Le composant déffectueux est déposé et prêt à être recyclé</t>
  </si>
  <si>
    <t>AC1091</t>
  </si>
  <si>
    <t>Installer et régler le composant de remplacement</t>
  </si>
  <si>
    <t>Le composant est remplacé sans risuqe pour les personnes et le système</t>
  </si>
  <si>
    <t>AC10101</t>
  </si>
  <si>
    <t>Réaliser les réglages et/ou les paramétrages à l'origine de la défaillance</t>
  </si>
  <si>
    <t>Les réglages et/ou paramétrages sont conformes au dossier technique</t>
  </si>
  <si>
    <t>AC10111</t>
  </si>
  <si>
    <t>Déconsigner le système</t>
  </si>
  <si>
    <t>Le système est prêt pour remise en service</t>
  </si>
  <si>
    <t>AC10121</t>
  </si>
  <si>
    <t>Mettre en service le système</t>
  </si>
  <si>
    <t>AC10122</t>
  </si>
  <si>
    <t>La mise en service est réalisée avec méthode</t>
  </si>
  <si>
    <t>AC10123</t>
  </si>
  <si>
    <t>Les performances du système sont conformes au dossier technique</t>
  </si>
  <si>
    <t>AC10131</t>
  </si>
  <si>
    <t>Evacuer les déchets</t>
  </si>
  <si>
    <t>Les déchets sont évacués de façon ecoresponsable et conformémént aux règles en vigueur</t>
  </si>
  <si>
    <t>Compléter la fiche d'intervention : bordereau de suivi de déchets dangereux</t>
  </si>
  <si>
    <t>La fiche d'intervention / bordereau de suivi de déchet dangereux est complété sans erreurs</t>
  </si>
  <si>
    <t>C11: Consigner et transmettre le informations</t>
  </si>
  <si>
    <t>Rédiger un rapport de mise en service, un bon d'intervention</t>
  </si>
  <si>
    <t xml:space="preserve">Les rapports sont correctement renseignés et exploitables </t>
  </si>
  <si>
    <t>Réalisation et Mise en service</t>
  </si>
  <si>
    <t>Analyser les conditions de l'opération et son contexte</t>
  </si>
  <si>
    <t>La gestion de l'environnement du site et des déchets produits</t>
  </si>
  <si>
    <t>ANALYSE ET EXPLOITATION TECHNIQUE</t>
  </si>
  <si>
    <t>Les circuits frigorifiques</t>
  </si>
  <si>
    <t>Les réseaux électriques</t>
  </si>
  <si>
    <t>Les systèmes de climatisation</t>
  </si>
  <si>
    <t>MÉTHODES ET PROCÉDURES D'INSTALLATION</t>
  </si>
  <si>
    <t>L'étude du fonctionnement de l'installation</t>
  </si>
  <si>
    <t>Les opérations de mise en service et de maintenance</t>
  </si>
  <si>
    <t>LA COMMUNICATION</t>
  </si>
  <si>
    <t>Total C4</t>
  </si>
  <si>
    <t>Total S8</t>
  </si>
  <si>
    <t>E31a : Réalisation d'une installation</t>
  </si>
  <si>
    <t>C4 Organiser et sécuriser son intervention</t>
  </si>
  <si>
    <t>C6 Réaliser une installation en adoptant une attitude éco-responsable</t>
  </si>
  <si>
    <t>AC41</t>
  </si>
  <si>
    <t>AC42</t>
  </si>
  <si>
    <t>AC43</t>
  </si>
  <si>
    <t>Sécuriser le poste de travail</t>
  </si>
  <si>
    <t>Adopter une attitude écoresponsable</t>
  </si>
  <si>
    <t>Les anomalies techniques sont repérées et signalées</t>
  </si>
  <si>
    <t xml:space="preserve">Sécuriser le poste de travail </t>
  </si>
  <si>
    <t>C5: Vérifier la conformité des matériels</t>
  </si>
  <si>
    <t>C5: Stocker les matériels</t>
  </si>
  <si>
    <t xml:space="preserve">Identifier le composant deffectueux et/ou la cause de la défaillance </t>
  </si>
  <si>
    <t>Réaliser le dépannage : analyser les informations, diagnostiquer le dysfonctionnement</t>
  </si>
  <si>
    <t xml:space="preserve">C9 ; C13 </t>
  </si>
  <si>
    <t>C7 ; C12</t>
  </si>
  <si>
    <t>S1;S2;S3 ; S4 ; S6 ; S7</t>
  </si>
  <si>
    <t>S1 ; S2 ; S3 ; S4 ;S6 ; S7 ; S8</t>
  </si>
  <si>
    <t>S1 ; S2 ;S3 ; S4 ; S6 ; S7</t>
  </si>
  <si>
    <t xml:space="preserve">S1 ; S2 ; S8 </t>
  </si>
  <si>
    <t>S1 ; S2 ; S3 ; S4 ; S6 ; S7</t>
  </si>
  <si>
    <t>L’analyse fonctionnelle et structurelle</t>
  </si>
  <si>
    <t>Partie électrique et numérique (4h00) - Partie Fluidique (4h00)</t>
  </si>
  <si>
    <t>8h00 (4h00+4h00)</t>
  </si>
  <si>
    <t>Organiser et sécuriser son intervention</t>
  </si>
  <si>
    <t xml:space="preserve">Réceptionner les approvisionnements </t>
  </si>
  <si>
    <t>Réalisation hydraulique</t>
  </si>
  <si>
    <t>Réalisation électrique</t>
  </si>
  <si>
    <t>Adopter une attitude éco-responsable</t>
  </si>
  <si>
    <t>E31.a : 8h00 (4h00 Elec - 4h00 Fluide)</t>
  </si>
  <si>
    <t>Organiser son poste de travail</t>
  </si>
  <si>
    <t xml:space="preserve">Réaliser les câblages électiques </t>
  </si>
  <si>
    <t>Action</t>
  </si>
  <si>
    <t>Question</t>
  </si>
  <si>
    <t>Désignation de l'action</t>
  </si>
  <si>
    <t>Simulation évaluation (x dans la case)</t>
  </si>
  <si>
    <t>Total C1</t>
  </si>
  <si>
    <t>Total C2</t>
  </si>
  <si>
    <t>Total C3</t>
  </si>
  <si>
    <t>Total critères</t>
  </si>
  <si>
    <t>A2T51</t>
  </si>
  <si>
    <t xml:space="preserve">Respecter les procédures liées aux obligations environnementales </t>
  </si>
  <si>
    <t>La collecte des informations nécessaires à l'intervention est complète et exploitable</t>
  </si>
  <si>
    <t>L'organisation du travail est respectueuse de l'envirronnement, de la santé et sécurité au travail</t>
  </si>
  <si>
    <t>Les risques sont pris en compte pour effectuer l'intervention</t>
  </si>
  <si>
    <t>Les données du dossier technique sont identifiées et exploitées</t>
  </si>
  <si>
    <t>Les données de télémaintenance et celles des applications numériques sont identifiées et exploitées</t>
  </si>
  <si>
    <t>Les dérives et signes d'anomalies sont déctectées</t>
  </si>
  <si>
    <t>Les opérations d'ordre technique sont réalisés avec méthode</t>
  </si>
  <si>
    <t>Les éventuels éléments défectueux sont identifiés et l'information est transmise à la hiérarchie</t>
  </si>
  <si>
    <t>Le système est dans les conditions normales de fonctionnement</t>
  </si>
  <si>
    <t>Les déchets sont évacués de façon écoresponsable et conformément aux règles en vigueur</t>
  </si>
  <si>
    <t>S1 ; S4 ; S7</t>
  </si>
  <si>
    <t>C4c</t>
  </si>
  <si>
    <t>C5c</t>
  </si>
  <si>
    <t>C6c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</si>
</sst>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9" fillId="0" borderId="0" applyNumberFormat="0" applyFill="0" applyBorder="0" applyAlignment="0" applyProtection="0"/>
  </cellStyleXfs>
  <cellXfs count="469">
    <xf numFmtId="0" fontId="0" fillId="0" borderId="0" xfId="0"/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9" fillId="0" borderId="0" xfId="2" applyProtection="1">
      <protection hidden="1"/>
    </xf>
    <xf numFmtId="0" fontId="1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5" fillId="0" borderId="0" xfId="0" applyFont="1" applyProtection="1">
      <protection hidden="1"/>
    </xf>
    <xf numFmtId="0" fontId="4" fillId="0" borderId="19" xfId="0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42" xfId="0" applyFont="1" applyBorder="1" applyProtection="1">
      <protection hidden="1"/>
    </xf>
    <xf numFmtId="0" fontId="7" fillId="0" borderId="17" xfId="0" applyFont="1" applyBorder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12" xfId="0" applyBorder="1" applyProtection="1">
      <protection hidden="1"/>
    </xf>
    <xf numFmtId="0" fontId="1" fillId="4" borderId="20" xfId="0" applyFont="1" applyFill="1" applyBorder="1" applyAlignment="1" applyProtection="1">
      <alignment horizontal="center"/>
      <protection locked="0" hidden="1"/>
    </xf>
    <xf numFmtId="0" fontId="6" fillId="4" borderId="7" xfId="0" applyFont="1" applyFill="1" applyBorder="1" applyAlignment="1" applyProtection="1">
      <alignment horizontal="center"/>
      <protection locked="0" hidden="1"/>
    </xf>
    <xf numFmtId="0" fontId="1" fillId="4" borderId="42" xfId="0" applyFont="1" applyFill="1" applyBorder="1" applyAlignment="1" applyProtection="1">
      <alignment horizontal="center"/>
      <protection locked="0" hidden="1"/>
    </xf>
    <xf numFmtId="0" fontId="1" fillId="4" borderId="17" xfId="0" applyFont="1" applyFill="1" applyBorder="1" applyAlignment="1" applyProtection="1">
      <alignment horizontal="center"/>
      <protection locked="0" hidden="1"/>
    </xf>
    <xf numFmtId="0" fontId="1" fillId="4" borderId="18" xfId="0" applyFont="1" applyFill="1" applyBorder="1" applyAlignment="1" applyProtection="1">
      <alignment horizontal="center"/>
      <protection locked="0" hidden="1"/>
    </xf>
    <xf numFmtId="0" fontId="1" fillId="4" borderId="8" xfId="0" applyFont="1" applyFill="1" applyBorder="1" applyAlignment="1" applyProtection="1">
      <alignment horizontal="center"/>
      <protection locked="0" hidden="1"/>
    </xf>
    <xf numFmtId="0" fontId="1" fillId="4" borderId="15" xfId="0" applyFont="1" applyFill="1" applyBorder="1" applyProtection="1">
      <protection locked="0" hidden="1"/>
    </xf>
    <xf numFmtId="0" fontId="1" fillId="4" borderId="27" xfId="0" applyFont="1" applyFill="1" applyBorder="1" applyAlignment="1" applyProtection="1">
      <alignment horizontal="center"/>
      <protection locked="0" hidden="1"/>
    </xf>
    <xf numFmtId="0" fontId="4" fillId="8" borderId="0" xfId="0" applyFont="1" applyFill="1" applyAlignment="1" applyProtection="1">
      <alignment horizontal="left"/>
      <protection hidden="1"/>
    </xf>
    <xf numFmtId="0" fontId="4" fillId="8" borderId="0" xfId="0" applyFont="1" applyFill="1" applyProtection="1">
      <protection hidden="1"/>
    </xf>
    <xf numFmtId="0" fontId="0" fillId="8" borderId="0" xfId="0" applyFill="1" applyProtection="1">
      <protection hidden="1"/>
    </xf>
    <xf numFmtId="0" fontId="9" fillId="0" borderId="0" xfId="0" applyFont="1" applyProtection="1">
      <protection hidden="1"/>
    </xf>
    <xf numFmtId="0" fontId="9" fillId="0" borderId="6" xfId="0" applyFont="1" applyBorder="1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9" fillId="4" borderId="7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4" borderId="11" xfId="0" applyFill="1" applyBorder="1" applyProtection="1"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1" fillId="4" borderId="34" xfId="0" applyFont="1" applyFill="1" applyBorder="1" applyAlignment="1" applyProtection="1">
      <alignment horizontal="center"/>
      <protection locked="0" hidden="1"/>
    </xf>
    <xf numFmtId="0" fontId="1" fillId="4" borderId="16" xfId="0" applyFont="1" applyFill="1" applyBorder="1" applyAlignment="1" applyProtection="1">
      <alignment horizontal="center"/>
      <protection locked="0" hidden="1"/>
    </xf>
    <xf numFmtId="0" fontId="0" fillId="4" borderId="11" xfId="0" applyFill="1" applyBorder="1" applyProtection="1">
      <protection locked="0" hidden="1"/>
    </xf>
    <xf numFmtId="0" fontId="0" fillId="4" borderId="8" xfId="0" applyFill="1" applyBorder="1" applyProtection="1">
      <protection locked="0" hidden="1"/>
    </xf>
    <xf numFmtId="0" fontId="0" fillId="4" borderId="12" xfId="0" applyFill="1" applyBorder="1" applyProtection="1">
      <protection locked="0" hidden="1"/>
    </xf>
    <xf numFmtId="0" fontId="0" fillId="0" borderId="34" xfId="0" applyBorder="1" applyProtection="1">
      <protection hidden="1"/>
    </xf>
    <xf numFmtId="0" fontId="0" fillId="0" borderId="45" xfId="0" applyBorder="1" applyProtection="1">
      <protection hidden="1"/>
    </xf>
    <xf numFmtId="0" fontId="11" fillId="12" borderId="48" xfId="0" applyFont="1" applyFill="1" applyBorder="1" applyProtection="1">
      <protection hidden="1"/>
    </xf>
    <xf numFmtId="0" fontId="4" fillId="8" borderId="9" xfId="0" applyFont="1" applyFill="1" applyBorder="1" applyProtection="1">
      <protection hidden="1"/>
    </xf>
    <xf numFmtId="0" fontId="9" fillId="0" borderId="32" xfId="0" applyFont="1" applyBorder="1" applyProtection="1">
      <protection hidden="1"/>
    </xf>
    <xf numFmtId="0" fontId="9" fillId="0" borderId="46" xfId="0" applyFont="1" applyBorder="1" applyProtection="1">
      <protection hidden="1"/>
    </xf>
    <xf numFmtId="0" fontId="11" fillId="12" borderId="27" xfId="0" applyFont="1" applyFill="1" applyBorder="1" applyProtection="1">
      <protection hidden="1"/>
    </xf>
    <xf numFmtId="0" fontId="4" fillId="0" borderId="24" xfId="0" applyFont="1" applyBorder="1" applyProtection="1">
      <protection hidden="1"/>
    </xf>
    <xf numFmtId="0" fontId="4" fillId="0" borderId="16" xfId="0" applyFont="1" applyBorder="1" applyProtection="1">
      <protection hidden="1"/>
    </xf>
    <xf numFmtId="0" fontId="4" fillId="0" borderId="17" xfId="0" applyFont="1" applyBorder="1" applyProtection="1">
      <protection hidden="1"/>
    </xf>
    <xf numFmtId="0" fontId="4" fillId="0" borderId="48" xfId="0" applyFont="1" applyBorder="1" applyProtection="1">
      <protection hidden="1"/>
    </xf>
    <xf numFmtId="0" fontId="9" fillId="0" borderId="16" xfId="0" applyFont="1" applyBorder="1" applyProtection="1">
      <protection hidden="1"/>
    </xf>
    <xf numFmtId="0" fontId="9" fillId="0" borderId="18" xfId="0" applyFont="1" applyBorder="1" applyProtection="1">
      <protection hidden="1"/>
    </xf>
    <xf numFmtId="0" fontId="13" fillId="12" borderId="57" xfId="0" applyFont="1" applyFill="1" applyBorder="1" applyAlignment="1" applyProtection="1">
      <alignment horizontal="center"/>
      <protection hidden="1"/>
    </xf>
    <xf numFmtId="0" fontId="4" fillId="0" borderId="18" xfId="0" applyFont="1" applyBorder="1" applyProtection="1">
      <protection hidden="1"/>
    </xf>
    <xf numFmtId="0" fontId="11" fillId="12" borderId="32" xfId="0" applyFont="1" applyFill="1" applyBorder="1" applyProtection="1">
      <protection hidden="1"/>
    </xf>
    <xf numFmtId="0" fontId="11" fillId="12" borderId="46" xfId="0" applyFont="1" applyFill="1" applyBorder="1" applyProtection="1">
      <protection hidden="1"/>
    </xf>
    <xf numFmtId="0" fontId="11" fillId="12" borderId="11" xfId="0" applyFont="1" applyFill="1" applyBorder="1" applyAlignment="1" applyProtection="1">
      <alignment horizontal="center"/>
      <protection hidden="1"/>
    </xf>
    <xf numFmtId="0" fontId="11" fillId="12" borderId="27" xfId="0" applyFont="1" applyFill="1" applyBorder="1" applyAlignment="1" applyProtection="1">
      <alignment horizontal="center"/>
      <protection hidden="1"/>
    </xf>
    <xf numFmtId="0" fontId="0" fillId="0" borderId="46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27" xfId="0" applyBorder="1" applyAlignment="1" applyProtection="1">
      <alignment horizontal="center"/>
      <protection hidden="1"/>
    </xf>
    <xf numFmtId="0" fontId="11" fillId="12" borderId="40" xfId="0" applyFont="1" applyFill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0" fillId="0" borderId="32" xfId="0" applyBorder="1" applyProtection="1">
      <protection hidden="1"/>
    </xf>
    <xf numFmtId="0" fontId="11" fillId="12" borderId="35" xfId="0" applyFont="1" applyFill="1" applyBorder="1" applyProtection="1"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47" xfId="0" applyBorder="1" applyProtection="1">
      <protection hidden="1"/>
    </xf>
    <xf numFmtId="0" fontId="0" fillId="0" borderId="14" xfId="0" applyBorder="1" applyProtection="1"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10" fontId="3" fillId="0" borderId="0" xfId="0" applyNumberFormat="1" applyFont="1" applyProtection="1">
      <protection hidden="1"/>
    </xf>
    <xf numFmtId="10" fontId="3" fillId="0" borderId="0" xfId="0" applyNumberFormat="1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1" fillId="4" borderId="34" xfId="0" applyFont="1" applyFill="1" applyBorder="1" applyProtection="1">
      <protection locked="0" hidden="1"/>
    </xf>
    <xf numFmtId="10" fontId="1" fillId="4" borderId="11" xfId="0" applyNumberFormat="1" applyFont="1" applyFill="1" applyBorder="1" applyProtection="1">
      <protection locked="0" hidden="1"/>
    </xf>
    <xf numFmtId="10" fontId="1" fillId="4" borderId="12" xfId="0" applyNumberFormat="1" applyFont="1" applyFill="1" applyBorder="1" applyProtection="1">
      <protection locked="0" hidden="1"/>
    </xf>
    <xf numFmtId="10" fontId="1" fillId="4" borderId="13" xfId="0" applyNumberFormat="1" applyFont="1" applyFill="1" applyBorder="1" applyProtection="1">
      <protection locked="0" hidden="1"/>
    </xf>
    <xf numFmtId="10" fontId="1" fillId="4" borderId="15" xfId="0" applyNumberFormat="1" applyFont="1" applyFill="1" applyBorder="1" applyProtection="1">
      <protection locked="0" hidden="1"/>
    </xf>
    <xf numFmtId="0" fontId="1" fillId="4" borderId="27" xfId="0" applyFont="1" applyFill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12" borderId="49" xfId="0" applyFont="1" applyFill="1" applyBorder="1" applyProtection="1">
      <protection hidden="1"/>
    </xf>
    <xf numFmtId="0" fontId="13" fillId="12" borderId="22" xfId="0" applyFont="1" applyFill="1" applyBorder="1" applyProtection="1">
      <protection hidden="1"/>
    </xf>
    <xf numFmtId="0" fontId="13" fillId="12" borderId="50" xfId="0" applyFont="1" applyFill="1" applyBorder="1" applyProtection="1">
      <protection hidden="1"/>
    </xf>
    <xf numFmtId="0" fontId="4" fillId="0" borderId="38" xfId="0" applyFont="1" applyBorder="1" applyProtection="1">
      <protection hidden="1"/>
    </xf>
    <xf numFmtId="0" fontId="4" fillId="0" borderId="52" xfId="0" applyFont="1" applyBorder="1" applyProtection="1">
      <protection hidden="1"/>
    </xf>
    <xf numFmtId="0" fontId="4" fillId="0" borderId="53" xfId="0" applyFont="1" applyBorder="1" applyProtection="1">
      <protection hidden="1"/>
    </xf>
    <xf numFmtId="10" fontId="13" fillId="12" borderId="38" xfId="0" applyNumberFormat="1" applyFont="1" applyFill="1" applyBorder="1" applyProtection="1">
      <protection hidden="1"/>
    </xf>
    <xf numFmtId="10" fontId="13" fillId="12" borderId="52" xfId="0" applyNumberFormat="1" applyFont="1" applyFill="1" applyBorder="1" applyProtection="1">
      <protection hidden="1"/>
    </xf>
    <xf numFmtId="10" fontId="4" fillId="0" borderId="4" xfId="0" applyNumberFormat="1" applyFont="1" applyBorder="1" applyProtection="1">
      <protection hidden="1"/>
    </xf>
    <xf numFmtId="10" fontId="4" fillId="0" borderId="38" xfId="0" applyNumberFormat="1" applyFont="1" applyBorder="1" applyProtection="1">
      <protection hidden="1"/>
    </xf>
    <xf numFmtId="10" fontId="4" fillId="0" borderId="52" xfId="0" applyNumberFormat="1" applyFont="1" applyBorder="1" applyProtection="1">
      <protection hidden="1"/>
    </xf>
    <xf numFmtId="0" fontId="4" fillId="3" borderId="51" xfId="0" applyFont="1" applyFill="1" applyBorder="1" applyProtection="1">
      <protection hidden="1"/>
    </xf>
    <xf numFmtId="0" fontId="4" fillId="3" borderId="21" xfId="0" applyFont="1" applyFill="1" applyBorder="1" applyProtection="1">
      <protection hidden="1"/>
    </xf>
    <xf numFmtId="0" fontId="4" fillId="5" borderId="21" xfId="0" applyFont="1" applyFill="1" applyBorder="1" applyProtection="1">
      <protection hidden="1"/>
    </xf>
    <xf numFmtId="0" fontId="4" fillId="4" borderId="21" xfId="0" applyFont="1" applyFill="1" applyBorder="1" applyProtection="1">
      <protection hidden="1"/>
    </xf>
    <xf numFmtId="0" fontId="4" fillId="13" borderId="21" xfId="0" applyFont="1" applyFill="1" applyBorder="1" applyProtection="1">
      <protection hidden="1"/>
    </xf>
    <xf numFmtId="0" fontId="11" fillId="12" borderId="8" xfId="0" applyFont="1" applyFill="1" applyBorder="1" applyProtection="1">
      <protection hidden="1"/>
    </xf>
    <xf numFmtId="0" fontId="11" fillId="12" borderId="12" xfId="0" applyFont="1" applyFill="1" applyBorder="1" applyProtection="1">
      <protection hidden="1"/>
    </xf>
    <xf numFmtId="10" fontId="11" fillId="12" borderId="30" xfId="0" applyNumberFormat="1" applyFont="1" applyFill="1" applyBorder="1" applyProtection="1">
      <protection hidden="1"/>
    </xf>
    <xf numFmtId="10" fontId="11" fillId="12" borderId="22" xfId="0" applyNumberFormat="1" applyFont="1" applyFill="1" applyBorder="1" applyProtection="1">
      <protection hidden="1"/>
    </xf>
    <xf numFmtId="0" fontId="15" fillId="0" borderId="22" xfId="0" applyFont="1" applyBorder="1" applyProtection="1">
      <protection hidden="1"/>
    </xf>
    <xf numFmtId="2" fontId="15" fillId="0" borderId="49" xfId="0" applyNumberFormat="1" applyFont="1" applyBorder="1" applyAlignment="1" applyProtection="1">
      <alignment horizontal="right"/>
      <protection hidden="1"/>
    </xf>
    <xf numFmtId="2" fontId="15" fillId="0" borderId="22" xfId="0" applyNumberFormat="1" applyFont="1" applyBorder="1" applyAlignment="1" applyProtection="1">
      <alignment horizontal="right"/>
      <protection hidden="1"/>
    </xf>
    <xf numFmtId="0" fontId="15" fillId="0" borderId="8" xfId="0" applyFont="1" applyBorder="1" applyProtection="1">
      <protection hidden="1"/>
    </xf>
    <xf numFmtId="2" fontId="15" fillId="0" borderId="46" xfId="0" applyNumberFormat="1" applyFont="1" applyBorder="1" applyAlignment="1" applyProtection="1">
      <alignment horizontal="right"/>
      <protection hidden="1"/>
    </xf>
    <xf numFmtId="2" fontId="15" fillId="0" borderId="8" xfId="0" applyNumberFormat="1" applyFont="1" applyBorder="1" applyAlignment="1" applyProtection="1">
      <alignment horizontal="right"/>
      <protection hidden="1"/>
    </xf>
    <xf numFmtId="10" fontId="16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0" fontId="14" fillId="0" borderId="39" xfId="0" applyFont="1" applyBorder="1" applyProtection="1">
      <protection hidden="1"/>
    </xf>
    <xf numFmtId="2" fontId="14" fillId="0" borderId="39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0" fontId="14" fillId="3" borderId="24" xfId="0" applyFont="1" applyFill="1" applyBorder="1" applyAlignment="1" applyProtection="1">
      <alignment horizontal="right"/>
      <protection hidden="1"/>
    </xf>
    <xf numFmtId="0" fontId="14" fillId="3" borderId="25" xfId="0" applyFont="1" applyFill="1" applyBorder="1" applyAlignment="1" applyProtection="1">
      <alignment horizontal="right"/>
      <protection hidden="1"/>
    </xf>
    <xf numFmtId="0" fontId="14" fillId="5" borderId="25" xfId="0" applyFont="1" applyFill="1" applyBorder="1" applyAlignment="1" applyProtection="1">
      <alignment horizontal="right"/>
      <protection hidden="1"/>
    </xf>
    <xf numFmtId="0" fontId="14" fillId="4" borderId="25" xfId="0" applyFont="1" applyFill="1" applyBorder="1" applyAlignment="1" applyProtection="1">
      <alignment horizontal="right"/>
      <protection hidden="1"/>
    </xf>
    <xf numFmtId="0" fontId="14" fillId="13" borderId="25" xfId="0" applyFont="1" applyFill="1" applyBorder="1" applyAlignment="1" applyProtection="1">
      <alignment horizontal="right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right"/>
      <protection hidden="1"/>
    </xf>
    <xf numFmtId="0" fontId="4" fillId="5" borderId="5" xfId="0" applyFont="1" applyFill="1" applyBorder="1" applyAlignment="1" applyProtection="1">
      <alignment horizontal="right"/>
      <protection hidden="1"/>
    </xf>
    <xf numFmtId="0" fontId="4" fillId="4" borderId="5" xfId="0" applyFont="1" applyFill="1" applyBorder="1" applyAlignment="1" applyProtection="1">
      <alignment horizontal="right"/>
      <protection hidden="1"/>
    </xf>
    <xf numFmtId="0" fontId="4" fillId="13" borderId="5" xfId="0" applyFont="1" applyFill="1" applyBorder="1" applyAlignment="1" applyProtection="1">
      <alignment horizontal="right"/>
      <protection hidden="1"/>
    </xf>
    <xf numFmtId="2" fontId="0" fillId="0" borderId="0" xfId="0" applyNumberFormat="1" applyProtection="1">
      <protection hidden="1"/>
    </xf>
    <xf numFmtId="0" fontId="1" fillId="4" borderId="49" xfId="0" applyFont="1" applyFill="1" applyBorder="1" applyAlignment="1" applyProtection="1">
      <alignment horizontal="center"/>
      <protection locked="0" hidden="1"/>
    </xf>
    <xf numFmtId="0" fontId="1" fillId="4" borderId="22" xfId="0" applyFont="1" applyFill="1" applyBorder="1" applyAlignment="1" applyProtection="1">
      <alignment horizontal="center"/>
      <protection locked="0" hidden="1"/>
    </xf>
    <xf numFmtId="0" fontId="1" fillId="4" borderId="50" xfId="0" applyFont="1" applyFill="1" applyBorder="1" applyAlignment="1" applyProtection="1">
      <alignment horizontal="center"/>
      <protection locked="0" hidden="1"/>
    </xf>
    <xf numFmtId="0" fontId="1" fillId="4" borderId="46" xfId="0" applyFont="1" applyFill="1" applyBorder="1" applyAlignment="1" applyProtection="1">
      <alignment horizontal="center"/>
      <protection locked="0" hidden="1"/>
    </xf>
    <xf numFmtId="0" fontId="4" fillId="15" borderId="61" xfId="0" applyFont="1" applyFill="1" applyBorder="1" applyAlignment="1" applyProtection="1">
      <alignment textRotation="90"/>
      <protection hidden="1"/>
    </xf>
    <xf numFmtId="0" fontId="4" fillId="8" borderId="39" xfId="0" applyFont="1" applyFill="1" applyBorder="1" applyAlignment="1" applyProtection="1">
      <alignment textRotation="90"/>
      <protection hidden="1"/>
    </xf>
    <xf numFmtId="0" fontId="4" fillId="16" borderId="39" xfId="0" applyFont="1" applyFill="1" applyBorder="1" applyAlignment="1" applyProtection="1">
      <alignment textRotation="90"/>
      <protection hidden="1"/>
    </xf>
    <xf numFmtId="0" fontId="4" fillId="17" borderId="39" xfId="0" applyFont="1" applyFill="1" applyBorder="1" applyAlignment="1" applyProtection="1">
      <alignment textRotation="90"/>
      <protection hidden="1"/>
    </xf>
    <xf numFmtId="0" fontId="4" fillId="15" borderId="7" xfId="0" applyFont="1" applyFill="1" applyBorder="1" applyAlignment="1" applyProtection="1">
      <alignment horizontal="center" vertical="center"/>
      <protection hidden="1"/>
    </xf>
    <xf numFmtId="0" fontId="4" fillId="8" borderId="7" xfId="0" applyFont="1" applyFill="1" applyBorder="1" applyAlignment="1" applyProtection="1">
      <alignment horizontal="center" vertical="center"/>
      <protection hidden="1"/>
    </xf>
    <xf numFmtId="0" fontId="4" fillId="16" borderId="7" xfId="0" applyFont="1" applyFill="1" applyBorder="1" applyAlignment="1" applyProtection="1">
      <alignment horizontal="center" vertical="center"/>
      <protection hidden="1"/>
    </xf>
    <xf numFmtId="0" fontId="4" fillId="17" borderId="58" xfId="0" applyFont="1" applyFill="1" applyBorder="1" applyAlignment="1" applyProtection="1">
      <alignment horizontal="center" vertical="center"/>
      <protection hidden="1"/>
    </xf>
    <xf numFmtId="0" fontId="0" fillId="3" borderId="11" xfId="0" applyFill="1" applyBorder="1" applyProtection="1">
      <protection hidden="1"/>
    </xf>
    <xf numFmtId="0" fontId="7" fillId="3" borderId="8" xfId="0" applyFont="1" applyFill="1" applyBorder="1" applyAlignment="1" applyProtection="1">
      <alignment horizontal="left" vertical="center"/>
      <protection hidden="1"/>
    </xf>
    <xf numFmtId="0" fontId="7" fillId="4" borderId="8" xfId="0" applyFont="1" applyFill="1" applyBorder="1" applyAlignment="1" applyProtection="1">
      <alignment horizontal="left" vertical="center"/>
      <protection hidden="1"/>
    </xf>
    <xf numFmtId="2" fontId="0" fillId="0" borderId="22" xfId="0" applyNumberFormat="1" applyBorder="1" applyAlignment="1" applyProtection="1">
      <alignment horizontal="center"/>
      <protection locked="0" hidden="1"/>
    </xf>
    <xf numFmtId="2" fontId="4" fillId="6" borderId="7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textRotation="90" wrapText="1"/>
      <protection hidden="1"/>
    </xf>
    <xf numFmtId="0" fontId="0" fillId="0" borderId="0" xfId="0" applyAlignment="1" applyProtection="1">
      <alignment textRotation="90"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4" borderId="34" xfId="0" applyFill="1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0" fontId="0" fillId="4" borderId="10" xfId="0" applyFill="1" applyBorder="1"/>
    <xf numFmtId="0" fontId="0" fillId="4" borderId="34" xfId="0" applyFill="1" applyBorder="1" applyAlignment="1">
      <alignment horizontal="center"/>
    </xf>
    <xf numFmtId="0" fontId="0" fillId="4" borderId="0" xfId="0" applyFill="1" applyAlignment="1">
      <alignment horizontal="center"/>
    </xf>
    <xf numFmtId="9" fontId="1" fillId="0" borderId="0" xfId="0" applyNumberFormat="1" applyFont="1" applyAlignment="1">
      <alignment wrapText="1"/>
    </xf>
    <xf numFmtId="0" fontId="0" fillId="4" borderId="32" xfId="0" applyFill="1" applyBorder="1" applyAlignment="1">
      <alignment horizontal="center" vertical="top" wrapText="1"/>
    </xf>
    <xf numFmtId="0" fontId="0" fillId="0" borderId="32" xfId="0" applyBorder="1" applyAlignment="1">
      <alignment vertical="top" wrapText="1"/>
    </xf>
    <xf numFmtId="0" fontId="0" fillId="4" borderId="28" xfId="0" applyFill="1" applyBorder="1"/>
    <xf numFmtId="0" fontId="0" fillId="4" borderId="3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35" xfId="0" applyFill="1" applyBorder="1" applyAlignment="1">
      <alignment horizontal="center" vertical="top" wrapText="1"/>
    </xf>
    <xf numFmtId="0" fontId="0" fillId="0" borderId="35" xfId="0" applyBorder="1" applyAlignment="1">
      <alignment vertical="top" wrapText="1"/>
    </xf>
    <xf numFmtId="0" fontId="0" fillId="4" borderId="33" xfId="0" applyFill="1" applyBorder="1"/>
    <xf numFmtId="0" fontId="0" fillId="4" borderId="3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34" xfId="0" applyFill="1" applyBorder="1" applyAlignment="1">
      <alignment horizontal="center" vertical="top" wrapText="1"/>
    </xf>
    <xf numFmtId="0" fontId="0" fillId="3" borderId="10" xfId="0" applyFill="1" applyBorder="1"/>
    <xf numFmtId="0" fontId="0" fillId="3" borderId="3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32" xfId="0" applyFill="1" applyBorder="1" applyAlignment="1">
      <alignment horizontal="center" vertical="top" wrapText="1"/>
    </xf>
    <xf numFmtId="0" fontId="0" fillId="3" borderId="28" xfId="0" applyFill="1" applyBorder="1"/>
    <xf numFmtId="0" fontId="0" fillId="3" borderId="32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6" borderId="34" xfId="0" applyFill="1" applyBorder="1" applyAlignment="1">
      <alignment horizontal="center" vertical="top" wrapText="1"/>
    </xf>
    <xf numFmtId="0" fontId="0" fillId="6" borderId="10" xfId="0" applyFill="1" applyBorder="1"/>
    <xf numFmtId="0" fontId="0" fillId="6" borderId="34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32" xfId="0" applyFill="1" applyBorder="1" applyAlignment="1">
      <alignment horizontal="center" vertical="top" wrapText="1"/>
    </xf>
    <xf numFmtId="0" fontId="0" fillId="6" borderId="28" xfId="0" applyFill="1" applyBorder="1"/>
    <xf numFmtId="0" fontId="0" fillId="6" borderId="32" xfId="0" applyFill="1" applyBorder="1" applyAlignment="1">
      <alignment horizontal="center"/>
    </xf>
    <xf numFmtId="0" fontId="0" fillId="6" borderId="35" xfId="0" applyFill="1" applyBorder="1" applyAlignment="1">
      <alignment horizontal="center" vertical="top" wrapText="1"/>
    </xf>
    <xf numFmtId="0" fontId="0" fillId="6" borderId="33" xfId="0" applyFill="1" applyBorder="1"/>
    <xf numFmtId="0" fontId="0" fillId="6" borderId="35" xfId="0" applyFill="1" applyBorder="1" applyAlignment="1">
      <alignment horizontal="center"/>
    </xf>
    <xf numFmtId="0" fontId="0" fillId="2" borderId="34" xfId="0" applyFill="1" applyBorder="1" applyAlignment="1">
      <alignment horizontal="center" vertical="top" wrapText="1"/>
    </xf>
    <xf numFmtId="0" fontId="0" fillId="2" borderId="10" xfId="0" applyFill="1" applyBorder="1" applyAlignment="1">
      <alignment vertical="center"/>
    </xf>
    <xf numFmtId="0" fontId="0" fillId="2" borderId="34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2" xfId="0" applyFill="1" applyBorder="1" applyAlignment="1">
      <alignment horizontal="center" vertical="top" wrapText="1"/>
    </xf>
    <xf numFmtId="0" fontId="0" fillId="2" borderId="28" xfId="0" applyFill="1" applyBorder="1" applyAlignment="1">
      <alignment vertical="center"/>
    </xf>
    <xf numFmtId="0" fontId="0" fillId="2" borderId="32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5" xfId="0" applyFill="1" applyBorder="1" applyAlignment="1">
      <alignment horizontal="center" vertical="top" wrapText="1"/>
    </xf>
    <xf numFmtId="0" fontId="0" fillId="2" borderId="33" xfId="0" applyFill="1" applyBorder="1"/>
    <xf numFmtId="0" fontId="0" fillId="2" borderId="35" xfId="0" applyFill="1" applyBorder="1" applyAlignment="1">
      <alignment horizontal="center"/>
    </xf>
    <xf numFmtId="0" fontId="0" fillId="7" borderId="3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4" xfId="0" applyBorder="1" applyAlignment="1">
      <alignment vertical="top" wrapText="1"/>
    </xf>
    <xf numFmtId="0" fontId="0" fillId="7" borderId="10" xfId="0" applyFill="1" applyBorder="1" applyAlignment="1">
      <alignment horizontal="left" vertical="center"/>
    </xf>
    <xf numFmtId="0" fontId="0" fillId="7" borderId="34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32" xfId="0" applyFill="1" applyBorder="1" applyAlignment="1">
      <alignment horizontal="center" vertical="center" wrapText="1"/>
    </xf>
    <xf numFmtId="0" fontId="0" fillId="0" borderId="26" xfId="0" applyBorder="1" applyAlignment="1">
      <alignment vertical="top" wrapText="1"/>
    </xf>
    <xf numFmtId="0" fontId="0" fillId="7" borderId="28" xfId="0" applyFill="1" applyBorder="1" applyAlignment="1">
      <alignment horizontal="left" vertical="center"/>
    </xf>
    <xf numFmtId="0" fontId="0" fillId="7" borderId="32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left" vertical="center"/>
    </xf>
    <xf numFmtId="0" fontId="0" fillId="7" borderId="35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4" borderId="0" xfId="0" applyFill="1"/>
    <xf numFmtId="0" fontId="0" fillId="0" borderId="2" xfId="0" applyBorder="1" applyAlignment="1">
      <alignment wrapText="1"/>
    </xf>
    <xf numFmtId="0" fontId="0" fillId="6" borderId="16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3" borderId="31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33" xfId="0" applyFill="1" applyBorder="1"/>
    <xf numFmtId="0" fontId="0" fillId="6" borderId="0" xfId="0" applyFill="1"/>
    <xf numFmtId="0" fontId="0" fillId="2" borderId="31" xfId="0" applyFill="1" applyBorder="1" applyAlignment="1">
      <alignment horizontal="center" vertical="top" wrapText="1"/>
    </xf>
    <xf numFmtId="0" fontId="0" fillId="2" borderId="0" xfId="0" applyFill="1"/>
    <xf numFmtId="0" fontId="0" fillId="2" borderId="54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0" fillId="7" borderId="32" xfId="0" applyFill="1" applyBorder="1" applyAlignment="1">
      <alignment horizontal="center"/>
    </xf>
    <xf numFmtId="0" fontId="0" fillId="0" borderId="29" xfId="0" applyBorder="1" applyAlignment="1">
      <alignment vertical="top" wrapText="1"/>
    </xf>
    <xf numFmtId="0" fontId="0" fillId="7" borderId="35" xfId="0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4" borderId="34" xfId="0" applyFill="1" applyBorder="1" applyAlignment="1">
      <alignment vertical="top" wrapText="1"/>
    </xf>
    <xf numFmtId="0" fontId="0" fillId="4" borderId="34" xfId="0" applyFill="1" applyBorder="1" applyAlignment="1">
      <alignment horizontal="left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horizontal="left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4" borderId="35" xfId="0" applyFill="1" applyBorder="1" applyAlignment="1">
      <alignment vertical="top" wrapText="1"/>
    </xf>
    <xf numFmtId="0" fontId="0" fillId="4" borderId="35" xfId="0" applyFill="1" applyBorder="1" applyAlignment="1">
      <alignment horizontal="left"/>
    </xf>
    <xf numFmtId="0" fontId="0" fillId="7" borderId="34" xfId="0" applyFill="1" applyBorder="1" applyAlignment="1">
      <alignment horizontal="left"/>
    </xf>
    <xf numFmtId="0" fontId="0" fillId="7" borderId="32" xfId="0" applyFill="1" applyBorder="1" applyAlignment="1">
      <alignment horizontal="left"/>
    </xf>
    <xf numFmtId="0" fontId="0" fillId="7" borderId="35" xfId="0" applyFill="1" applyBorder="1" applyAlignment="1">
      <alignment horizontal="left"/>
    </xf>
    <xf numFmtId="0" fontId="0" fillId="7" borderId="34" xfId="0" applyFill="1" applyBorder="1" applyAlignment="1">
      <alignment vertical="top" wrapText="1"/>
    </xf>
    <xf numFmtId="0" fontId="0" fillId="7" borderId="34" xfId="0" applyFill="1" applyBorder="1"/>
    <xf numFmtId="0" fontId="0" fillId="12" borderId="34" xfId="0" applyFill="1" applyBorder="1" applyAlignment="1">
      <alignment horizontal="center"/>
    </xf>
    <xf numFmtId="0" fontId="0" fillId="7" borderId="32" xfId="0" applyFill="1" applyBorder="1" applyAlignment="1">
      <alignment vertical="top" wrapText="1"/>
    </xf>
    <xf numFmtId="0" fontId="0" fillId="7" borderId="32" xfId="0" applyFill="1" applyBorder="1"/>
    <xf numFmtId="0" fontId="0" fillId="12" borderId="32" xfId="0" applyFill="1" applyBorder="1" applyAlignment="1">
      <alignment horizontal="center"/>
    </xf>
    <xf numFmtId="0" fontId="0" fillId="7" borderId="35" xfId="0" applyFill="1" applyBorder="1" applyAlignment="1">
      <alignment vertical="top" wrapText="1"/>
    </xf>
    <xf numFmtId="0" fontId="0" fillId="7" borderId="35" xfId="0" applyFill="1" applyBorder="1"/>
    <xf numFmtId="0" fontId="0" fillId="12" borderId="35" xfId="0" applyFill="1" applyBorder="1" applyAlignment="1">
      <alignment horizontal="center"/>
    </xf>
    <xf numFmtId="0" fontId="0" fillId="3" borderId="34" xfId="0" applyFill="1" applyBorder="1" applyAlignment="1">
      <alignment vertical="top" wrapText="1"/>
    </xf>
    <xf numFmtId="0" fontId="0" fillId="3" borderId="32" xfId="0" applyFill="1" applyBorder="1" applyAlignment="1">
      <alignment vertical="top" wrapText="1"/>
    </xf>
    <xf numFmtId="0" fontId="0" fillId="5" borderId="16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3" borderId="55" xfId="0" applyFill="1" applyBorder="1"/>
    <xf numFmtId="0" fontId="0" fillId="7" borderId="13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3" borderId="35" xfId="0" applyFill="1" applyBorder="1" applyAlignment="1">
      <alignment horizontal="center" vertical="top" wrapText="1"/>
    </xf>
    <xf numFmtId="0" fontId="0" fillId="3" borderId="35" xfId="0" applyFill="1" applyBorder="1" applyAlignment="1">
      <alignment vertical="top" wrapText="1"/>
    </xf>
    <xf numFmtId="0" fontId="0" fillId="2" borderId="34" xfId="0" applyFill="1" applyBorder="1" applyAlignment="1">
      <alignment vertical="top" wrapText="1"/>
    </xf>
    <xf numFmtId="0" fontId="0" fillId="2" borderId="34" xfId="0" applyFill="1" applyBorder="1" applyAlignment="1">
      <alignment vertical="center"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vertical="center"/>
    </xf>
    <xf numFmtId="0" fontId="0" fillId="2" borderId="44" xfId="0" applyFill="1" applyBorder="1" applyAlignment="1">
      <alignment horizontal="center" vertical="top" wrapText="1"/>
    </xf>
    <xf numFmtId="0" fontId="0" fillId="2" borderId="44" xfId="0" applyFill="1" applyBorder="1" applyAlignment="1">
      <alignment vertical="top" wrapText="1"/>
    </xf>
    <xf numFmtId="0" fontId="0" fillId="2" borderId="35" xfId="0" applyFill="1" applyBorder="1" applyAlignment="1">
      <alignment vertical="center"/>
    </xf>
    <xf numFmtId="0" fontId="0" fillId="4" borderId="57" xfId="0" applyFill="1" applyBorder="1"/>
    <xf numFmtId="0" fontId="0" fillId="4" borderId="40" xfId="0" applyFill="1" applyBorder="1"/>
    <xf numFmtId="0" fontId="0" fillId="7" borderId="57" xfId="0" applyFill="1" applyBorder="1"/>
    <xf numFmtId="0" fontId="0" fillId="7" borderId="40" xfId="0" applyFill="1" applyBorder="1"/>
    <xf numFmtId="0" fontId="0" fillId="7" borderId="41" xfId="0" applyFill="1" applyBorder="1"/>
    <xf numFmtId="0" fontId="4" fillId="0" borderId="0" xfId="0" applyFont="1"/>
    <xf numFmtId="0" fontId="4" fillId="0" borderId="23" xfId="0" applyFont="1" applyBorder="1"/>
    <xf numFmtId="0" fontId="4" fillId="0" borderId="37" xfId="0" applyFont="1" applyBorder="1"/>
    <xf numFmtId="0" fontId="4" fillId="0" borderId="42" xfId="0" applyFont="1" applyBorder="1"/>
    <xf numFmtId="0" fontId="4" fillId="0" borderId="43" xfId="0" applyFont="1" applyBorder="1"/>
    <xf numFmtId="0" fontId="4" fillId="0" borderId="6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3" borderId="11" xfId="0" applyFill="1" applyBorder="1"/>
    <xf numFmtId="0" fontId="7" fillId="3" borderId="8" xfId="0" applyFont="1" applyFill="1" applyBorder="1" applyAlignment="1">
      <alignment horizontal="left" vertical="center" wrapText="1"/>
    </xf>
    <xf numFmtId="0" fontId="0" fillId="3" borderId="8" xfId="0" applyFill="1" applyBorder="1"/>
    <xf numFmtId="0" fontId="0" fillId="3" borderId="12" xfId="0" applyFill="1" applyBorder="1"/>
    <xf numFmtId="0" fontId="0" fillId="4" borderId="11" xfId="0" applyFill="1" applyBorder="1"/>
    <xf numFmtId="0" fontId="7" fillId="4" borderId="8" xfId="0" applyFont="1" applyFill="1" applyBorder="1" applyAlignment="1">
      <alignment horizontal="left" vertical="center" wrapText="1"/>
    </xf>
    <xf numFmtId="0" fontId="0" fillId="4" borderId="8" xfId="0" applyFill="1" applyBorder="1"/>
    <xf numFmtId="9" fontId="7" fillId="4" borderId="8" xfId="0" applyNumberFormat="1" applyFont="1" applyFill="1" applyBorder="1" applyAlignment="1">
      <alignment vertical="center"/>
    </xf>
    <xf numFmtId="0" fontId="7" fillId="4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vertical="center" wrapText="1"/>
    </xf>
    <xf numFmtId="0" fontId="0" fillId="5" borderId="11" xfId="0" applyFill="1" applyBorder="1"/>
    <xf numFmtId="0" fontId="7" fillId="5" borderId="8" xfId="0" applyFont="1" applyFill="1" applyBorder="1" applyAlignment="1">
      <alignment horizontal="left" vertical="center" wrapText="1"/>
    </xf>
    <xf numFmtId="0" fontId="0" fillId="5" borderId="8" xfId="0" applyFill="1" applyBorder="1"/>
    <xf numFmtId="0" fontId="0" fillId="5" borderId="12" xfId="0" applyFill="1" applyBorder="1"/>
    <xf numFmtId="0" fontId="0" fillId="5" borderId="0" xfId="0" applyFill="1"/>
    <xf numFmtId="0" fontId="0" fillId="6" borderId="11" xfId="0" applyFill="1" applyBorder="1"/>
    <xf numFmtId="0" fontId="7" fillId="6" borderId="8" xfId="0" applyFont="1" applyFill="1" applyBorder="1" applyAlignment="1">
      <alignment horizontal="left" vertical="center" wrapText="1"/>
    </xf>
    <xf numFmtId="0" fontId="0" fillId="6" borderId="8" xfId="0" applyFill="1" applyBorder="1"/>
    <xf numFmtId="0" fontId="0" fillId="6" borderId="12" xfId="0" applyFill="1" applyBorder="1"/>
    <xf numFmtId="0" fontId="0" fillId="6" borderId="39" xfId="0" applyFill="1" applyBorder="1"/>
    <xf numFmtId="0" fontId="0" fillId="6" borderId="59" xfId="0" applyFill="1" applyBorder="1"/>
    <xf numFmtId="0" fontId="0" fillId="6" borderId="65" xfId="0" applyFill="1" applyBorder="1"/>
    <xf numFmtId="0" fontId="0" fillId="6" borderId="14" xfId="0" applyFill="1" applyBorder="1"/>
    <xf numFmtId="0" fontId="0" fillId="6" borderId="15" xfId="0" applyFill="1" applyBorder="1"/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0" fillId="4" borderId="12" xfId="0" applyFill="1" applyBorder="1"/>
    <xf numFmtId="0" fontId="0" fillId="10" borderId="11" xfId="0" applyFill="1" applyBorder="1"/>
    <xf numFmtId="0" fontId="7" fillId="10" borderId="8" xfId="0" applyFont="1" applyFill="1" applyBorder="1" applyAlignment="1" applyProtection="1">
      <alignment horizontal="left" vertical="center"/>
      <protection locked="0"/>
    </xf>
    <xf numFmtId="0" fontId="0" fillId="10" borderId="8" xfId="0" applyFill="1" applyBorder="1"/>
    <xf numFmtId="0" fontId="7" fillId="10" borderId="8" xfId="0" applyFont="1" applyFill="1" applyBorder="1" applyAlignment="1">
      <alignment horizontal="left" vertical="center" wrapText="1"/>
    </xf>
    <xf numFmtId="0" fontId="0" fillId="10" borderId="12" xfId="0" applyFill="1" applyBorder="1"/>
    <xf numFmtId="0" fontId="0" fillId="10" borderId="0" xfId="0" applyFill="1"/>
    <xf numFmtId="0" fontId="0" fillId="8" borderId="0" xfId="0" applyFill="1"/>
    <xf numFmtId="0" fontId="0" fillId="2" borderId="11" xfId="0" applyFill="1" applyBorder="1"/>
    <xf numFmtId="0" fontId="7" fillId="2" borderId="8" xfId="0" applyFont="1" applyFill="1" applyBorder="1" applyAlignment="1" applyProtection="1">
      <alignment horizontal="left" vertical="center"/>
      <protection locked="0"/>
    </xf>
    <xf numFmtId="0" fontId="0" fillId="2" borderId="8" xfId="0" applyFill="1" applyBorder="1"/>
    <xf numFmtId="0" fontId="0" fillId="2" borderId="12" xfId="0" applyFill="1" applyBorder="1"/>
    <xf numFmtId="0" fontId="7" fillId="3" borderId="0" xfId="0" applyFont="1" applyFill="1"/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>
      <alignment horizontal="left" vertical="center" wrapText="1"/>
    </xf>
    <xf numFmtId="0" fontId="7" fillId="3" borderId="11" xfId="0" applyFont="1" applyFill="1" applyBorder="1"/>
    <xf numFmtId="0" fontId="1" fillId="0" borderId="0" xfId="0" applyFont="1"/>
    <xf numFmtId="0" fontId="1" fillId="3" borderId="11" xfId="0" applyFont="1" applyFill="1" applyBorder="1"/>
    <xf numFmtId="0" fontId="1" fillId="2" borderId="11" xfId="0" applyFont="1" applyFill="1" applyBorder="1"/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/>
    <xf numFmtId="0" fontId="1" fillId="2" borderId="12" xfId="0" applyFont="1" applyFill="1" applyBorder="1"/>
    <xf numFmtId="0" fontId="1" fillId="2" borderId="0" xfId="0" applyFont="1" applyFill="1"/>
    <xf numFmtId="10" fontId="4" fillId="0" borderId="66" xfId="0" applyNumberFormat="1" applyFont="1" applyBorder="1" applyProtection="1">
      <protection hidden="1"/>
    </xf>
    <xf numFmtId="0" fontId="9" fillId="4" borderId="6" xfId="0" applyFont="1" applyFill="1" applyBorder="1" applyAlignment="1" applyProtection="1">
      <alignment vertical="center" wrapText="1"/>
      <protection locked="0" hidden="1"/>
    </xf>
    <xf numFmtId="0" fontId="4" fillId="3" borderId="4" xfId="0" applyFont="1" applyFill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2" fontId="1" fillId="0" borderId="0" xfId="0" applyNumberFormat="1" applyFont="1" applyProtection="1">
      <protection hidden="1"/>
    </xf>
    <xf numFmtId="0" fontId="4" fillId="4" borderId="0" xfId="0" applyFont="1" applyFill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center" wrapText="1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1" fillId="4" borderId="13" xfId="0" applyFont="1" applyFill="1" applyBorder="1" applyAlignment="1" applyProtection="1">
      <alignment horizontal="center"/>
      <protection locked="0" hidden="1"/>
    </xf>
    <xf numFmtId="0" fontId="1" fillId="4" borderId="14" xfId="0" applyFont="1" applyFill="1" applyBorder="1" applyAlignment="1" applyProtection="1">
      <alignment horizontal="center"/>
      <protection locked="0" hidden="1"/>
    </xf>
    <xf numFmtId="0" fontId="1" fillId="4" borderId="15" xfId="0" applyFont="1" applyFill="1" applyBorder="1" applyAlignment="1" applyProtection="1">
      <alignment horizontal="center"/>
      <protection locked="0" hidden="1"/>
    </xf>
    <xf numFmtId="0" fontId="1" fillId="4" borderId="36" xfId="0" applyFont="1" applyFill="1" applyBorder="1" applyAlignment="1" applyProtection="1">
      <alignment horizontal="center"/>
      <protection locked="0" hidden="1"/>
    </xf>
    <xf numFmtId="0" fontId="1" fillId="4" borderId="41" xfId="0" applyFont="1" applyFill="1" applyBorder="1" applyAlignment="1" applyProtection="1">
      <alignment horizontal="center"/>
      <protection locked="0" hidden="1"/>
    </xf>
    <xf numFmtId="0" fontId="1" fillId="4" borderId="33" xfId="0" applyFont="1" applyFill="1" applyBorder="1" applyAlignment="1" applyProtection="1">
      <alignment horizontal="center"/>
      <protection locked="0"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1" fillId="4" borderId="11" xfId="0" applyFont="1" applyFill="1" applyBorder="1" applyAlignment="1" applyProtection="1">
      <alignment horizontal="center"/>
      <protection locked="0" hidden="1"/>
    </xf>
    <xf numFmtId="0" fontId="1" fillId="4" borderId="8" xfId="0" applyFont="1" applyFill="1" applyBorder="1" applyAlignment="1" applyProtection="1">
      <alignment horizontal="center"/>
      <protection locked="0" hidden="1"/>
    </xf>
    <xf numFmtId="0" fontId="1" fillId="4" borderId="12" xfId="0" applyFont="1" applyFill="1" applyBorder="1" applyAlignment="1" applyProtection="1">
      <alignment horizontal="center"/>
      <protection locked="0"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1" fillId="4" borderId="27" xfId="0" applyFont="1" applyFill="1" applyBorder="1" applyAlignment="1" applyProtection="1">
      <alignment horizontal="center"/>
      <protection locked="0" hidden="1"/>
    </xf>
    <xf numFmtId="0" fontId="1" fillId="4" borderId="40" xfId="0" applyFont="1" applyFill="1" applyBorder="1" applyAlignment="1" applyProtection="1">
      <alignment horizontal="center"/>
      <protection locked="0" hidden="1"/>
    </xf>
    <xf numFmtId="0" fontId="1" fillId="4" borderId="28" xfId="0" applyFont="1" applyFill="1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4" borderId="23" xfId="0" applyFill="1" applyBorder="1" applyAlignment="1" applyProtection="1">
      <alignment horizontal="center" vertical="top"/>
      <protection locked="0" hidden="1"/>
    </xf>
    <xf numFmtId="0" fontId="0" fillId="4" borderId="24" xfId="0" applyFill="1" applyBorder="1" applyAlignment="1" applyProtection="1">
      <alignment horizontal="center" vertical="top"/>
      <protection locked="0" hidden="1"/>
    </xf>
    <xf numFmtId="0" fontId="0" fillId="4" borderId="25" xfId="0" applyFill="1" applyBorder="1" applyAlignment="1" applyProtection="1">
      <alignment horizontal="center" vertical="top"/>
      <protection locked="0" hidden="1"/>
    </xf>
    <xf numFmtId="0" fontId="0" fillId="4" borderId="1" xfId="0" applyFill="1" applyBorder="1" applyAlignment="1" applyProtection="1">
      <alignment horizontal="center" vertical="top"/>
      <protection locked="0" hidden="1"/>
    </xf>
    <xf numFmtId="0" fontId="0" fillId="4" borderId="0" xfId="0" applyFill="1" applyAlignment="1" applyProtection="1">
      <alignment horizontal="center" vertical="top"/>
      <protection locked="0" hidden="1"/>
    </xf>
    <xf numFmtId="0" fontId="0" fillId="4" borderId="2" xfId="0" applyFill="1" applyBorder="1" applyAlignment="1" applyProtection="1">
      <alignment horizontal="center" vertical="top"/>
      <protection locked="0" hidden="1"/>
    </xf>
    <xf numFmtId="0" fontId="0" fillId="4" borderId="3" xfId="0" applyFill="1" applyBorder="1" applyAlignment="1" applyProtection="1">
      <alignment horizontal="center" vertical="top"/>
      <protection locked="0" hidden="1"/>
    </xf>
    <xf numFmtId="0" fontId="0" fillId="4" borderId="4" xfId="0" applyFill="1" applyBorder="1" applyAlignment="1" applyProtection="1">
      <alignment horizontal="center" vertical="top"/>
      <protection locked="0" hidden="1"/>
    </xf>
    <xf numFmtId="0" fontId="0" fillId="4" borderId="5" xfId="0" applyFill="1" applyBorder="1" applyAlignment="1" applyProtection="1">
      <alignment horizontal="center" vertical="top"/>
      <protection locked="0" hidden="1"/>
    </xf>
    <xf numFmtId="0" fontId="1" fillId="4" borderId="42" xfId="0" applyFont="1" applyFill="1" applyBorder="1" applyAlignment="1" applyProtection="1">
      <alignment horizontal="center"/>
      <protection locked="0" hidden="1"/>
    </xf>
    <xf numFmtId="0" fontId="1" fillId="4" borderId="43" xfId="0" applyFont="1" applyFill="1" applyBorder="1" applyAlignment="1" applyProtection="1">
      <alignment horizontal="center"/>
      <protection locked="0" hidden="1"/>
    </xf>
    <xf numFmtId="0" fontId="1" fillId="4" borderId="17" xfId="0" applyFont="1" applyFill="1" applyBorder="1" applyAlignment="1" applyProtection="1">
      <alignment horizontal="center"/>
      <protection locked="0" hidden="1"/>
    </xf>
    <xf numFmtId="0" fontId="1" fillId="4" borderId="18" xfId="0" applyFont="1" applyFill="1" applyBorder="1" applyAlignment="1" applyProtection="1">
      <alignment horizontal="center"/>
      <protection locked="0"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9" fillId="4" borderId="6" xfId="0" applyFont="1" applyFill="1" applyBorder="1" applyAlignment="1" applyProtection="1">
      <alignment horizontal="center" vertical="center" wrapText="1"/>
      <protection locked="0" hidden="1"/>
    </xf>
    <xf numFmtId="0" fontId="9" fillId="4" borderId="56" xfId="0" applyFont="1" applyFill="1" applyBorder="1" applyAlignment="1" applyProtection="1">
      <alignment horizontal="center" vertical="center" wrapText="1"/>
      <protection locked="0" hidden="1"/>
    </xf>
    <xf numFmtId="0" fontId="9" fillId="4" borderId="44" xfId="0" applyFont="1" applyFill="1" applyBorder="1" applyAlignment="1" applyProtection="1">
      <alignment horizontal="center" vertical="center" wrapText="1"/>
      <protection locked="0" hidden="1"/>
    </xf>
    <xf numFmtId="0" fontId="4" fillId="4" borderId="6" xfId="0" applyFont="1" applyFill="1" applyBorder="1" applyAlignment="1" applyProtection="1">
      <alignment horizontal="center" vertical="center"/>
      <protection locked="0" hidden="1"/>
    </xf>
    <xf numFmtId="0" fontId="4" fillId="4" borderId="56" xfId="0" applyFont="1" applyFill="1" applyBorder="1" applyAlignment="1" applyProtection="1">
      <alignment horizontal="center" vertical="center"/>
      <protection locked="0" hidden="1"/>
    </xf>
    <xf numFmtId="0" fontId="4" fillId="4" borderId="44" xfId="0" applyFont="1" applyFill="1" applyBorder="1" applyAlignment="1" applyProtection="1">
      <alignment horizontal="center" vertical="center"/>
      <protection locked="0" hidden="1"/>
    </xf>
    <xf numFmtId="0" fontId="9" fillId="3" borderId="6" xfId="0" applyFont="1" applyFill="1" applyBorder="1" applyAlignment="1" applyProtection="1">
      <alignment horizontal="center" vertical="center" wrapText="1"/>
      <protection locked="0" hidden="1"/>
    </xf>
    <xf numFmtId="0" fontId="9" fillId="3" borderId="56" xfId="0" applyFont="1" applyFill="1" applyBorder="1" applyAlignment="1" applyProtection="1">
      <alignment horizontal="center" vertical="center" wrapText="1"/>
      <protection locked="0" hidden="1"/>
    </xf>
    <xf numFmtId="0" fontId="9" fillId="8" borderId="0" xfId="0" applyFont="1" applyFill="1" applyAlignment="1" applyProtection="1">
      <alignment horizontal="center"/>
      <protection hidden="1"/>
    </xf>
    <xf numFmtId="0" fontId="7" fillId="4" borderId="0" xfId="0" applyFont="1" applyFill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wrapText="1"/>
      <protection hidden="1"/>
    </xf>
    <xf numFmtId="0" fontId="0" fillId="0" borderId="44" xfId="0" applyBorder="1" applyAlignment="1" applyProtection="1">
      <alignment horizontal="center" wrapText="1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4" xfId="0" applyFont="1" applyBorder="1" applyAlignment="1" applyProtection="1">
      <alignment horizontal="center" wrapText="1"/>
      <protection hidden="1"/>
    </xf>
    <xf numFmtId="0" fontId="4" fillId="0" borderId="18" xfId="0" applyFont="1" applyBorder="1" applyAlignment="1" applyProtection="1">
      <alignment horizontal="center" wrapText="1"/>
      <protection hidden="1"/>
    </xf>
    <xf numFmtId="0" fontId="4" fillId="0" borderId="15" xfId="0" applyFont="1" applyBorder="1" applyAlignment="1" applyProtection="1">
      <alignment horizontal="center" wrapText="1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10" fontId="0" fillId="8" borderId="0" xfId="0" applyNumberFormat="1" applyFill="1" applyAlignment="1" applyProtection="1">
      <alignment horizontal="center"/>
      <protection hidden="1"/>
    </xf>
    <xf numFmtId="0" fontId="10" fillId="4" borderId="26" xfId="0" applyFont="1" applyFill="1" applyBorder="1" applyAlignment="1" applyProtection="1">
      <alignment horizontal="center" vertical="center" wrapText="1"/>
      <protection locked="0" hidden="1"/>
    </xf>
    <xf numFmtId="0" fontId="10" fillId="4" borderId="29" xfId="0" applyFont="1" applyFill="1" applyBorder="1" applyAlignment="1" applyProtection="1">
      <alignment horizontal="center" vertical="center" wrapText="1"/>
      <protection locked="0" hidden="1"/>
    </xf>
    <xf numFmtId="0" fontId="9" fillId="0" borderId="0" xfId="0" applyFont="1" applyAlignment="1" applyProtection="1">
      <alignment horizontal="center"/>
      <protection hidden="1"/>
    </xf>
    <xf numFmtId="0" fontId="11" fillId="12" borderId="16" xfId="0" applyFont="1" applyFill="1" applyBorder="1" applyAlignment="1" applyProtection="1">
      <alignment horizontal="center" vertical="center" wrapText="1"/>
      <protection hidden="1"/>
    </xf>
    <xf numFmtId="0" fontId="11" fillId="12" borderId="11" xfId="0" applyFont="1" applyFill="1" applyBorder="1" applyAlignment="1" applyProtection="1">
      <alignment horizontal="center" vertical="center" wrapText="1"/>
      <protection hidden="1"/>
    </xf>
    <xf numFmtId="0" fontId="11" fillId="12" borderId="48" xfId="0" applyFont="1" applyFill="1" applyBorder="1" applyAlignment="1" applyProtection="1">
      <alignment horizontal="center" vertical="center" wrapText="1"/>
      <protection hidden="1"/>
    </xf>
    <xf numFmtId="0" fontId="11" fillId="12" borderId="27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4" borderId="0" xfId="0" applyFill="1" applyAlignment="1" applyProtection="1">
      <alignment horizontal="center"/>
      <protection hidden="1"/>
    </xf>
    <xf numFmtId="0" fontId="4" fillId="3" borderId="23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4" fillId="5" borderId="23" xfId="0" applyFont="1" applyFill="1" applyBorder="1" applyAlignment="1" applyProtection="1">
      <alignment horizontal="center"/>
      <protection hidden="1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10" borderId="24" xfId="0" applyFont="1" applyFill="1" applyBorder="1" applyAlignment="1" applyProtection="1">
      <alignment horizontal="center" wrapText="1"/>
      <protection hidden="1"/>
    </xf>
    <xf numFmtId="0" fontId="4" fillId="10" borderId="0" xfId="0" applyFont="1" applyFill="1" applyAlignment="1" applyProtection="1">
      <alignment horizontal="center" wrapText="1"/>
      <protection hidden="1"/>
    </xf>
    <xf numFmtId="0" fontId="4" fillId="13" borderId="23" xfId="0" applyFont="1" applyFill="1" applyBorder="1" applyAlignment="1" applyProtection="1">
      <alignment horizontal="center"/>
      <protection hidden="1"/>
    </xf>
    <xf numFmtId="0" fontId="4" fillId="13" borderId="3" xfId="0" applyFont="1" applyFill="1" applyBorder="1" applyAlignment="1" applyProtection="1">
      <alignment horizontal="center"/>
      <protection hidden="1"/>
    </xf>
    <xf numFmtId="0" fontId="4" fillId="4" borderId="23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4" fillId="11" borderId="0" xfId="0" applyFont="1" applyFill="1" applyAlignment="1" applyProtection="1">
      <alignment horizontal="center" vertical="center" wrapText="1"/>
      <protection hidden="1"/>
    </xf>
    <xf numFmtId="0" fontId="20" fillId="11" borderId="0" xfId="0" applyFont="1" applyFill="1" applyAlignment="1" applyProtection="1">
      <alignment horizontal="center" vertical="center" wrapText="1"/>
      <protection hidden="1"/>
    </xf>
    <xf numFmtId="0" fontId="18" fillId="14" borderId="8" xfId="0" applyFont="1" applyFill="1" applyBorder="1" applyAlignment="1" applyProtection="1">
      <alignment horizontal="center" vertical="center" wrapText="1"/>
      <protection hidden="1"/>
    </xf>
    <xf numFmtId="0" fontId="18" fillId="14" borderId="27" xfId="0" applyFont="1" applyFill="1" applyBorder="1" applyAlignment="1" applyProtection="1">
      <alignment horizontal="center" vertical="center" wrapText="1"/>
      <protection hidden="1"/>
    </xf>
    <xf numFmtId="0" fontId="18" fillId="14" borderId="39" xfId="0" applyFont="1" applyFill="1" applyBorder="1" applyAlignment="1" applyProtection="1">
      <alignment horizontal="center" vertical="center" wrapText="1"/>
      <protection hidden="1"/>
    </xf>
    <xf numFmtId="0" fontId="18" fillId="14" borderId="60" xfId="0" applyFont="1" applyFill="1" applyBorder="1" applyAlignment="1" applyProtection="1">
      <alignment horizontal="center" vertical="center" wrapText="1"/>
      <protection hidden="1"/>
    </xf>
    <xf numFmtId="0" fontId="4" fillId="3" borderId="46" xfId="0" applyFont="1" applyFill="1" applyBorder="1" applyAlignment="1" applyProtection="1">
      <alignment horizontal="center" wrapText="1"/>
      <protection hidden="1"/>
    </xf>
    <xf numFmtId="0" fontId="4" fillId="3" borderId="8" xfId="0" applyFont="1" applyFill="1" applyBorder="1" applyAlignment="1" applyProtection="1">
      <alignment horizontal="center" wrapText="1"/>
      <protection hidden="1"/>
    </xf>
    <xf numFmtId="0" fontId="5" fillId="2" borderId="19" xfId="0" applyFont="1" applyFill="1" applyBorder="1" applyAlignment="1" applyProtection="1">
      <alignment horizontal="left"/>
      <protection hidden="1"/>
    </xf>
    <xf numFmtId="0" fontId="5" fillId="2" borderId="62" xfId="0" applyFont="1" applyFill="1" applyBorder="1" applyAlignment="1" applyProtection="1">
      <alignment horizontal="left"/>
      <protection hidden="1"/>
    </xf>
    <xf numFmtId="0" fontId="4" fillId="3" borderId="6" xfId="0" applyFont="1" applyFill="1" applyBorder="1" applyAlignment="1" applyProtection="1">
      <alignment horizontal="center" textRotation="90"/>
      <protection hidden="1"/>
    </xf>
    <xf numFmtId="0" fontId="4" fillId="3" borderId="56" xfId="0" applyFont="1" applyFill="1" applyBorder="1" applyAlignment="1" applyProtection="1">
      <alignment horizontal="center" textRotation="90"/>
      <protection hidden="1"/>
    </xf>
    <xf numFmtId="0" fontId="4" fillId="3" borderId="31" xfId="0" applyFont="1" applyFill="1" applyBorder="1" applyAlignment="1" applyProtection="1">
      <alignment horizontal="center" textRotation="90"/>
      <protection hidden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3">
    <cellStyle name="Lien hypertexte" xfId="2" builtinId="8"/>
    <cellStyle name="Normal" xfId="0" builtinId="0"/>
    <cellStyle name="Normal 2" xfId="1" xr:uid="{00000000-0005-0000-0000-000001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9.9978637043366805E-2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9.9978637043366805E-2"/>
        <name val="Calibri"/>
        <family val="2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9.9978637043366805E-2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9.9978637043366805E-2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14" formatCode="0.00%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D0CECE"/>
        <name val="Calibri"/>
        <scheme val="none"/>
      </font>
      <numFmt numFmtId="164" formatCode="0\.00%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615950</xdr:colOff>
      <xdr:row>8</xdr:row>
      <xdr:rowOff>76200</xdr:rowOff>
    </xdr:from>
    <xdr:to>
      <xdr:col>6</xdr:col>
      <xdr:colOff>43950</xdr:colOff>
      <xdr:row>13</xdr:row>
      <xdr:rowOff>88783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950" y="1549400"/>
          <a:ext cx="4000000" cy="9333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42" displayName="Tableau42" ref="B3:Q24" totalsRowShown="0" headerRowDxfId="18" dataDxfId="17" tableBorderDxfId="16">
  <autoFilter ref="B3:Q24" xr:uid="{00000000-0009-0000-0100-000001000000}"/>
  <sortState ref="B4:Q21">
    <sortCondition ref="B3:B21"/>
  </sortState>
  <tableColumns count="16">
    <tableColumn id="1" xr3:uid="{00000000-0010-0000-0100-000001000000}" name="Question" dataDxfId="15"/>
    <tableColumn id="2" xr3:uid="{00000000-0010-0000-0100-000002000000}" name="Compétence" dataDxfId="14">
      <calculatedColumnFormula>'3. Scénario E31a'!I6</calculatedColumnFormula>
    </tableColumn>
    <tableColumn id="3" xr3:uid="{00000000-0010-0000-0100-000003000000}" name="Action" dataDxfId="13">
      <calculatedColumnFormula>'3. Scénario E31a'!J6</calculatedColumnFormula>
    </tableColumn>
    <tableColumn id="4" xr3:uid="{00000000-0010-0000-0100-000004000000}" name="Désignation de l'action" dataDxfId="12">
      <calculatedColumnFormula>'3. Scénario E31a'!K6</calculatedColumnFormula>
    </tableColumn>
    <tableColumn id="5" xr3:uid="{00000000-0010-0000-0100-000005000000}" name="Critères / attendus" dataDxfId="11">
      <calculatedColumnFormula>'3. Scénario E31a'!L6</calculatedColumnFormula>
    </tableColumn>
    <tableColumn id="6" xr3:uid="{00000000-0010-0000-0100-000006000000}" name="1" dataDxfId="10"/>
    <tableColumn id="7" xr3:uid="{00000000-0010-0000-0100-000007000000}" name="2" dataDxfId="9"/>
    <tableColumn id="8" xr3:uid="{00000000-0010-0000-0100-000008000000}" name="3" dataDxfId="8"/>
    <tableColumn id="9" xr3:uid="{00000000-0010-0000-0100-000009000000}" name="4" dataDxfId="7"/>
    <tableColumn id="10" xr3:uid="{00000000-0010-0000-0100-00000A000000}" name="C4" dataDxfId="6">
      <calculatedColumnFormula>'3. Scénario E31a'!N6</calculatedColumnFormula>
    </tableColumn>
    <tableColumn id="13" xr3:uid="{8714DAB4-7D71-4BA9-9F4E-BE40974E901F}" name="C5" dataDxfId="5">
      <calculatedColumnFormula>'3. Scénario E31a'!O6</calculatedColumnFormula>
    </tableColumn>
    <tableColumn id="11" xr3:uid="{00000000-0010-0000-0100-00000B000000}" name="C6" dataDxfId="4">
      <calculatedColumnFormula>'3. Scénario E31a'!P6</calculatedColumnFormula>
    </tableColumn>
    <tableColumn id="14" xr3:uid="{00000000-0010-0000-0100-00000E000000}" name="Niveau " dataDxfId="3">
      <calculatedColumnFormula>IF(G4&lt;&gt;"",1,0)+IF(H4&lt;&gt;"",2,0)+IF(I4&lt;&gt;"",3,0)+IF(J4&lt;&gt;"",4,0)</calculatedColumnFormula>
    </tableColumn>
    <tableColumn id="15" xr3:uid="{00000000-0010-0000-0100-00000F000000}" name="C4c" dataDxfId="2">
      <calculatedColumnFormula>K4*N4</calculatedColumnFormula>
    </tableColumn>
    <tableColumn id="12" xr3:uid="{A941693E-CB5C-4115-A884-222422EE5E72}" name="C5c" dataDxfId="1">
      <calculatedColumnFormula>L4*N4</calculatedColumnFormula>
    </tableColumn>
    <tableColumn id="16" xr3:uid="{00000000-0010-0000-0100-000010000000}" name="C6c" dataDxfId="0">
      <calculatedColumnFormula>M4*N4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9"/>
  <sheetViews>
    <sheetView workbookViewId="0">
      <selection activeCell="B29" sqref="B29:K30"/>
    </sheetView>
  </sheetViews>
  <sheetFormatPr baseColWidth="10" defaultColWidth="11.54296875" defaultRowHeight="14.5" x14ac:dyDescent="0.35"/>
  <cols>
    <col min="1" max="16384" width="11.54296875" style="2"/>
  </cols>
  <sheetData>
    <row r="2" spans="1:6" x14ac:dyDescent="0.35">
      <c r="B2" s="1" t="s">
        <v>609</v>
      </c>
    </row>
    <row r="3" spans="1:6" x14ac:dyDescent="0.35">
      <c r="B3" s="1" t="s">
        <v>568</v>
      </c>
    </row>
    <row r="5" spans="1:6" x14ac:dyDescent="0.35">
      <c r="A5" s="1" t="s">
        <v>307</v>
      </c>
      <c r="B5" s="1" t="s">
        <v>308</v>
      </c>
    </row>
    <row r="6" spans="1:6" x14ac:dyDescent="0.35">
      <c r="A6" s="2" t="s">
        <v>318</v>
      </c>
      <c r="B6" s="2" t="s">
        <v>309</v>
      </c>
    </row>
    <row r="7" spans="1:6" x14ac:dyDescent="0.35">
      <c r="A7" s="2" t="s">
        <v>319</v>
      </c>
      <c r="B7" s="4" t="s">
        <v>310</v>
      </c>
      <c r="C7" s="5"/>
      <c r="D7" s="5"/>
      <c r="E7" s="5"/>
      <c r="F7" s="5"/>
    </row>
    <row r="8" spans="1:6" x14ac:dyDescent="0.35">
      <c r="B8" s="2" t="s">
        <v>344</v>
      </c>
    </row>
    <row r="15" spans="1:6" x14ac:dyDescent="0.35">
      <c r="A15" s="2" t="s">
        <v>320</v>
      </c>
      <c r="B15" s="2" t="s">
        <v>321</v>
      </c>
    </row>
    <row r="17" spans="1:14" x14ac:dyDescent="0.35">
      <c r="A17" s="1" t="s">
        <v>311</v>
      </c>
      <c r="B17" s="1" t="s">
        <v>312</v>
      </c>
    </row>
    <row r="18" spans="1:14" ht="14.9" customHeight="1" x14ac:dyDescent="0.35">
      <c r="A18" s="2" t="s">
        <v>315</v>
      </c>
      <c r="B18" s="2" t="s">
        <v>313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4.9" customHeight="1" x14ac:dyDescent="0.35">
      <c r="A19" s="2" t="s">
        <v>316</v>
      </c>
      <c r="B19" s="362" t="s">
        <v>608</v>
      </c>
      <c r="C19" s="362"/>
      <c r="D19" s="362"/>
      <c r="E19" s="362"/>
      <c r="F19" s="362"/>
      <c r="G19" s="362"/>
      <c r="H19" s="362"/>
      <c r="I19" s="362"/>
      <c r="J19" s="362"/>
      <c r="K19" s="362"/>
      <c r="L19" s="6"/>
      <c r="M19" s="6"/>
      <c r="N19" s="6"/>
    </row>
    <row r="20" spans="1:14" x14ac:dyDescent="0.35"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6"/>
      <c r="M20" s="6"/>
      <c r="N20" s="6"/>
    </row>
    <row r="21" spans="1:14" x14ac:dyDescent="0.35">
      <c r="A21" s="2" t="s">
        <v>317</v>
      </c>
      <c r="B21" s="2" t="s">
        <v>576</v>
      </c>
    </row>
    <row r="22" spans="1:14" ht="14.9" customHeight="1" x14ac:dyDescent="0.35">
      <c r="B22" s="363" t="s">
        <v>569</v>
      </c>
      <c r="C22" s="363"/>
      <c r="D22" s="363"/>
      <c r="E22" s="363"/>
      <c r="F22" s="363"/>
      <c r="G22" s="363"/>
      <c r="H22" s="363"/>
      <c r="I22" s="363"/>
      <c r="J22" s="363"/>
      <c r="K22" s="363"/>
    </row>
    <row r="23" spans="1:14" x14ac:dyDescent="0.35">
      <c r="A23" s="2" t="s">
        <v>325</v>
      </c>
      <c r="B23" s="2" t="s">
        <v>314</v>
      </c>
    </row>
    <row r="26" spans="1:14" x14ac:dyDescent="0.35">
      <c r="A26" s="1" t="s">
        <v>326</v>
      </c>
      <c r="B26" s="1" t="s">
        <v>322</v>
      </c>
    </row>
    <row r="27" spans="1:14" x14ac:dyDescent="0.35">
      <c r="A27" s="2" t="s">
        <v>329</v>
      </c>
      <c r="B27" s="2" t="s">
        <v>323</v>
      </c>
    </row>
    <row r="28" spans="1:14" x14ac:dyDescent="0.35">
      <c r="A28" s="2" t="s">
        <v>330</v>
      </c>
      <c r="B28" s="2" t="s">
        <v>324</v>
      </c>
    </row>
    <row r="29" spans="1:14" x14ac:dyDescent="0.35">
      <c r="B29" s="363" t="s">
        <v>615</v>
      </c>
      <c r="C29" s="363"/>
      <c r="D29" s="363"/>
      <c r="E29" s="363"/>
      <c r="F29" s="363"/>
      <c r="G29" s="363"/>
      <c r="H29" s="363"/>
      <c r="I29" s="363"/>
      <c r="J29" s="363"/>
      <c r="K29" s="363"/>
    </row>
    <row r="30" spans="1:14" x14ac:dyDescent="0.35">
      <c r="B30" s="363"/>
      <c r="C30" s="363"/>
      <c r="D30" s="363"/>
      <c r="E30" s="363"/>
      <c r="F30" s="363"/>
      <c r="G30" s="363"/>
      <c r="H30" s="363"/>
      <c r="I30" s="363"/>
      <c r="J30" s="363"/>
      <c r="K30" s="363"/>
    </row>
    <row r="31" spans="1:14" x14ac:dyDescent="0.35">
      <c r="A31" s="2" t="s">
        <v>331</v>
      </c>
      <c r="B31" s="2" t="s">
        <v>327</v>
      </c>
    </row>
    <row r="32" spans="1:14" x14ac:dyDescent="0.35">
      <c r="B32" s="363" t="s">
        <v>328</v>
      </c>
      <c r="C32" s="363"/>
      <c r="D32" s="363"/>
      <c r="E32" s="363"/>
      <c r="F32" s="363"/>
      <c r="G32" s="363"/>
      <c r="H32" s="363"/>
      <c r="I32" s="363"/>
      <c r="J32" s="363"/>
      <c r="K32" s="363"/>
    </row>
    <row r="33" spans="1:11" x14ac:dyDescent="0.35">
      <c r="B33" s="363" t="s">
        <v>333</v>
      </c>
      <c r="C33" s="363"/>
      <c r="D33" s="363"/>
      <c r="E33" s="363"/>
      <c r="F33" s="363"/>
      <c r="G33" s="363"/>
      <c r="H33" s="363"/>
      <c r="I33" s="363"/>
      <c r="J33" s="363"/>
      <c r="K33" s="363"/>
    </row>
    <row r="34" spans="1:11" x14ac:dyDescent="0.35">
      <c r="A34" s="2" t="s">
        <v>332</v>
      </c>
      <c r="B34" s="2" t="s">
        <v>345</v>
      </c>
    </row>
    <row r="35" spans="1:11" x14ac:dyDescent="0.35">
      <c r="B35" s="363" t="s">
        <v>334</v>
      </c>
      <c r="C35" s="363"/>
      <c r="D35" s="363"/>
      <c r="E35" s="363"/>
      <c r="F35" s="363"/>
      <c r="G35" s="363"/>
      <c r="H35" s="363"/>
      <c r="I35" s="363"/>
      <c r="J35" s="363"/>
      <c r="K35" s="363"/>
    </row>
    <row r="36" spans="1:11" x14ac:dyDescent="0.35">
      <c r="B36" s="363" t="s">
        <v>335</v>
      </c>
      <c r="C36" s="363"/>
      <c r="D36" s="363"/>
      <c r="E36" s="363"/>
      <c r="F36" s="363"/>
      <c r="G36" s="363"/>
      <c r="H36" s="363"/>
      <c r="I36" s="363"/>
      <c r="J36" s="363"/>
      <c r="K36" s="363"/>
    </row>
    <row r="38" spans="1:11" x14ac:dyDescent="0.35">
      <c r="A38" s="1" t="s">
        <v>594</v>
      </c>
      <c r="B38" s="1" t="s">
        <v>336</v>
      </c>
    </row>
    <row r="39" spans="1:11" x14ac:dyDescent="0.35">
      <c r="A39" s="2" t="s">
        <v>595</v>
      </c>
      <c r="B39" s="2" t="s">
        <v>337</v>
      </c>
    </row>
    <row r="40" spans="1:11" x14ac:dyDescent="0.35">
      <c r="B40" s="2" t="s">
        <v>346</v>
      </c>
    </row>
    <row r="41" spans="1:11" x14ac:dyDescent="0.35">
      <c r="B41" s="363" t="s">
        <v>338</v>
      </c>
      <c r="C41" s="363"/>
      <c r="D41" s="363"/>
      <c r="E41" s="363"/>
      <c r="F41" s="363"/>
      <c r="G41" s="363"/>
      <c r="H41" s="363"/>
      <c r="I41" s="363"/>
      <c r="J41" s="363"/>
      <c r="K41" s="363"/>
    </row>
    <row r="43" spans="1:11" x14ac:dyDescent="0.35">
      <c r="A43" s="1" t="s">
        <v>596</v>
      </c>
      <c r="B43" s="1" t="s">
        <v>605</v>
      </c>
    </row>
    <row r="44" spans="1:11" x14ac:dyDescent="0.35">
      <c r="A44" s="2" t="s">
        <v>597</v>
      </c>
      <c r="B44" s="2" t="s">
        <v>598</v>
      </c>
    </row>
    <row r="45" spans="1:11" x14ac:dyDescent="0.35">
      <c r="A45" s="2" t="s">
        <v>599</v>
      </c>
      <c r="B45" s="2" t="s">
        <v>600</v>
      </c>
    </row>
    <row r="46" spans="1:11" x14ac:dyDescent="0.35">
      <c r="A46" s="2" t="s">
        <v>601</v>
      </c>
      <c r="B46" s="2" t="s">
        <v>611</v>
      </c>
      <c r="F46" s="3"/>
      <c r="G46" s="3" t="s">
        <v>612</v>
      </c>
    </row>
    <row r="47" spans="1:11" x14ac:dyDescent="0.35">
      <c r="A47" s="2" t="s">
        <v>602</v>
      </c>
      <c r="B47" s="2" t="s">
        <v>606</v>
      </c>
    </row>
    <row r="48" spans="1:11" x14ac:dyDescent="0.35">
      <c r="B48" s="363" t="s">
        <v>603</v>
      </c>
      <c r="C48" s="363"/>
      <c r="D48" s="363"/>
      <c r="E48" s="363"/>
      <c r="F48" s="363"/>
      <c r="G48" s="363"/>
      <c r="H48" s="363"/>
      <c r="I48" s="363"/>
      <c r="J48" s="363"/>
      <c r="K48" s="363"/>
    </row>
    <row r="49" spans="2:11" x14ac:dyDescent="0.35">
      <c r="B49" s="363" t="s">
        <v>604</v>
      </c>
      <c r="C49" s="363"/>
      <c r="D49" s="363"/>
      <c r="E49" s="363"/>
      <c r="F49" s="363"/>
      <c r="G49" s="363"/>
      <c r="H49" s="363"/>
      <c r="I49" s="363"/>
      <c r="J49" s="363"/>
      <c r="K49" s="363"/>
    </row>
  </sheetData>
  <mergeCells count="10">
    <mergeCell ref="B48:K48"/>
    <mergeCell ref="B49:K49"/>
    <mergeCell ref="B35:K35"/>
    <mergeCell ref="B36:K36"/>
    <mergeCell ref="B41:K41"/>
    <mergeCell ref="B19:K20"/>
    <mergeCell ref="B29:K30"/>
    <mergeCell ref="B22:K22"/>
    <mergeCell ref="B32:K32"/>
    <mergeCell ref="B33:K3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Z68"/>
  <sheetViews>
    <sheetView topLeftCell="F1" workbookViewId="0">
      <selection activeCell="L2" sqref="L1:N1048576"/>
    </sheetView>
  </sheetViews>
  <sheetFormatPr baseColWidth="10" defaultColWidth="11.54296875" defaultRowHeight="14.5" x14ac:dyDescent="0.35"/>
  <cols>
    <col min="1" max="2" width="11.54296875" style="2"/>
    <col min="3" max="3" width="44.54296875" style="2" customWidth="1"/>
    <col min="4" max="4" width="11.54296875" style="2"/>
    <col min="5" max="5" width="5.54296875" style="2" customWidth="1"/>
    <col min="6" max="6" width="11.54296875" style="2"/>
    <col min="7" max="7" width="57.54296875" style="2" customWidth="1"/>
    <col min="8" max="8" width="6.453125" style="2" customWidth="1"/>
    <col min="9" max="9" width="6.54296875" style="2" customWidth="1"/>
    <col min="10" max="10" width="7" style="2" customWidth="1"/>
    <col min="11" max="11" width="5.54296875" style="2" customWidth="1"/>
    <col min="12" max="12" width="27" style="2" customWidth="1"/>
    <col min="13" max="13" width="7.453125" style="2" customWidth="1"/>
    <col min="14" max="14" width="69.54296875" style="2" customWidth="1"/>
    <col min="15" max="18" width="11.54296875" style="2"/>
    <col min="19" max="19" width="3.54296875" style="2" customWidth="1"/>
    <col min="20" max="20" width="4" style="2" customWidth="1"/>
    <col min="21" max="23" width="3.54296875" style="2" customWidth="1"/>
    <col min="24" max="25" width="4.453125" style="2" customWidth="1"/>
    <col min="26" max="26" width="3.54296875" style="2" customWidth="1"/>
    <col min="27" max="16384" width="11.54296875" style="2"/>
  </cols>
  <sheetData>
    <row r="2" spans="2:25" ht="218.15" customHeight="1" x14ac:dyDescent="0.35">
      <c r="H2" s="155" t="s">
        <v>0</v>
      </c>
      <c r="I2" s="155" t="s">
        <v>1</v>
      </c>
      <c r="J2" s="155" t="s">
        <v>872</v>
      </c>
      <c r="R2" s="156" t="s">
        <v>195</v>
      </c>
      <c r="S2" s="156" t="s">
        <v>196</v>
      </c>
      <c r="T2" s="156" t="s">
        <v>197</v>
      </c>
      <c r="U2" s="156" t="s">
        <v>200</v>
      </c>
      <c r="V2" s="156" t="s">
        <v>201</v>
      </c>
      <c r="W2" s="156" t="s">
        <v>198</v>
      </c>
      <c r="X2" s="156" t="s">
        <v>199</v>
      </c>
      <c r="Y2" s="156" t="s">
        <v>435</v>
      </c>
    </row>
    <row r="3" spans="2:25" x14ac:dyDescent="0.35">
      <c r="D3" s="2" t="s">
        <v>39</v>
      </c>
      <c r="E3" s="2" t="s">
        <v>39</v>
      </c>
      <c r="F3" s="2" t="str">
        <f>D3</f>
        <v>?</v>
      </c>
      <c r="G3" s="2" t="str">
        <f>E3</f>
        <v>?</v>
      </c>
    </row>
    <row r="4" spans="2:25" x14ac:dyDescent="0.35">
      <c r="B4" s="2" t="s">
        <v>12</v>
      </c>
      <c r="C4" s="2" t="s">
        <v>210</v>
      </c>
      <c r="D4" s="2" t="s">
        <v>19</v>
      </c>
      <c r="E4" s="2" t="s">
        <v>12</v>
      </c>
      <c r="F4" s="2" t="str">
        <f t="shared" ref="F4:F31" si="0">D4</f>
        <v>S11</v>
      </c>
      <c r="G4" s="2" t="s">
        <v>208</v>
      </c>
      <c r="H4" s="2" t="s">
        <v>24</v>
      </c>
      <c r="I4" s="2" t="s">
        <v>24</v>
      </c>
      <c r="J4" s="2" t="s">
        <v>24</v>
      </c>
      <c r="L4" s="2" t="s">
        <v>2</v>
      </c>
      <c r="M4" s="2" t="s">
        <v>873</v>
      </c>
      <c r="N4" s="2" t="s">
        <v>195</v>
      </c>
      <c r="R4" s="2" t="s">
        <v>24</v>
      </c>
      <c r="S4" s="2" t="s">
        <v>24</v>
      </c>
      <c r="T4" s="2" t="s">
        <v>24</v>
      </c>
      <c r="W4" s="2" t="s">
        <v>24</v>
      </c>
      <c r="X4" s="2" t="s">
        <v>24</v>
      </c>
    </row>
    <row r="5" spans="2:25" x14ac:dyDescent="0.35">
      <c r="D5" s="2" t="s">
        <v>20</v>
      </c>
      <c r="E5" s="2" t="s">
        <v>12</v>
      </c>
      <c r="F5" s="2" t="str">
        <f t="shared" si="0"/>
        <v>S12</v>
      </c>
      <c r="G5" s="2" t="s">
        <v>209</v>
      </c>
      <c r="H5" s="2" t="s">
        <v>24</v>
      </c>
      <c r="I5" s="2" t="s">
        <v>24</v>
      </c>
      <c r="J5" s="2" t="s">
        <v>24</v>
      </c>
      <c r="L5" s="2" t="s">
        <v>2</v>
      </c>
      <c r="M5" s="2" t="s">
        <v>873</v>
      </c>
      <c r="N5" s="2" t="s">
        <v>196</v>
      </c>
    </row>
    <row r="6" spans="2:25" x14ac:dyDescent="0.35">
      <c r="D6" s="2" t="s">
        <v>21</v>
      </c>
      <c r="E6" s="2" t="s">
        <v>12</v>
      </c>
      <c r="F6" s="2" t="str">
        <f t="shared" si="0"/>
        <v>S13</v>
      </c>
      <c r="G6" s="2" t="s">
        <v>211</v>
      </c>
      <c r="H6" s="2" t="s">
        <v>24</v>
      </c>
      <c r="I6" s="2" t="s">
        <v>24</v>
      </c>
      <c r="J6" s="2" t="s">
        <v>24</v>
      </c>
      <c r="L6" s="2" t="s">
        <v>2</v>
      </c>
      <c r="M6" s="2" t="s">
        <v>873</v>
      </c>
      <c r="N6" s="2" t="s">
        <v>197</v>
      </c>
    </row>
    <row r="7" spans="2:25" x14ac:dyDescent="0.35">
      <c r="D7" s="2" t="s">
        <v>22</v>
      </c>
      <c r="E7" s="2" t="s">
        <v>12</v>
      </c>
      <c r="F7" s="2" t="str">
        <f t="shared" si="0"/>
        <v>S14</v>
      </c>
      <c r="G7" s="2" t="s">
        <v>212</v>
      </c>
      <c r="H7" s="2" t="s">
        <v>24</v>
      </c>
      <c r="I7" s="2" t="s">
        <v>24</v>
      </c>
      <c r="J7" s="2" t="s">
        <v>24</v>
      </c>
      <c r="L7" s="2" t="s">
        <v>2</v>
      </c>
      <c r="M7" s="2" t="s">
        <v>873</v>
      </c>
      <c r="N7" s="2" t="s">
        <v>198</v>
      </c>
    </row>
    <row r="8" spans="2:25" x14ac:dyDescent="0.35">
      <c r="D8" s="2" t="s">
        <v>23</v>
      </c>
      <c r="E8" s="2" t="s">
        <v>12</v>
      </c>
      <c r="F8" s="2" t="str">
        <f t="shared" si="0"/>
        <v>S15</v>
      </c>
      <c r="G8" s="2" t="s">
        <v>213</v>
      </c>
      <c r="H8" s="2" t="s">
        <v>24</v>
      </c>
      <c r="I8" s="2" t="s">
        <v>24</v>
      </c>
      <c r="J8" s="2" t="s">
        <v>24</v>
      </c>
      <c r="L8" s="2" t="s">
        <v>2</v>
      </c>
      <c r="M8" s="2" t="s">
        <v>873</v>
      </c>
      <c r="N8" s="2" t="s">
        <v>199</v>
      </c>
    </row>
    <row r="9" spans="2:25" x14ac:dyDescent="0.35">
      <c r="B9" s="2" t="s">
        <v>13</v>
      </c>
      <c r="C9" s="2" t="s">
        <v>214</v>
      </c>
      <c r="D9" s="2" t="s">
        <v>177</v>
      </c>
      <c r="E9" s="2" t="s">
        <v>13</v>
      </c>
      <c r="F9" s="2" t="str">
        <f t="shared" si="0"/>
        <v>S21</v>
      </c>
      <c r="G9" s="2" t="s">
        <v>215</v>
      </c>
      <c r="H9" s="2" t="s">
        <v>24</v>
      </c>
      <c r="I9" s="2" t="s">
        <v>24</v>
      </c>
      <c r="J9" s="2" t="s">
        <v>24</v>
      </c>
    </row>
    <row r="10" spans="2:25" x14ac:dyDescent="0.35">
      <c r="D10" s="2" t="s">
        <v>174</v>
      </c>
      <c r="E10" s="2" t="s">
        <v>13</v>
      </c>
      <c r="F10" s="2" t="str">
        <f t="shared" si="0"/>
        <v>S22</v>
      </c>
      <c r="G10" s="2" t="s">
        <v>216</v>
      </c>
      <c r="H10" s="2" t="s">
        <v>24</v>
      </c>
      <c r="I10" s="2" t="s">
        <v>24</v>
      </c>
      <c r="J10" s="2" t="s">
        <v>24</v>
      </c>
      <c r="L10" s="2" t="s">
        <v>3</v>
      </c>
      <c r="M10" s="2" t="s">
        <v>203</v>
      </c>
      <c r="N10" s="2" t="s">
        <v>195</v>
      </c>
      <c r="R10" s="2" t="s">
        <v>24</v>
      </c>
      <c r="T10" s="2" t="s">
        <v>24</v>
      </c>
      <c r="U10" s="2" t="s">
        <v>24</v>
      </c>
      <c r="W10" s="2" t="s">
        <v>24</v>
      </c>
    </row>
    <row r="11" spans="2:25" x14ac:dyDescent="0.35">
      <c r="D11" s="2" t="s">
        <v>178</v>
      </c>
      <c r="E11" s="2" t="s">
        <v>13</v>
      </c>
      <c r="F11" s="2" t="str">
        <f t="shared" si="0"/>
        <v>S23</v>
      </c>
      <c r="G11" s="2" t="s">
        <v>217</v>
      </c>
      <c r="H11" s="2" t="s">
        <v>24</v>
      </c>
      <c r="I11" s="2" t="s">
        <v>24</v>
      </c>
      <c r="J11" s="2" t="s">
        <v>24</v>
      </c>
      <c r="L11" s="2" t="s">
        <v>3</v>
      </c>
      <c r="M11" s="2" t="s">
        <v>203</v>
      </c>
      <c r="N11" s="2" t="s">
        <v>197</v>
      </c>
    </row>
    <row r="12" spans="2:25" x14ac:dyDescent="0.35">
      <c r="D12" s="2" t="s">
        <v>179</v>
      </c>
      <c r="E12" s="2" t="s">
        <v>13</v>
      </c>
      <c r="F12" s="2" t="str">
        <f t="shared" si="0"/>
        <v>S24</v>
      </c>
      <c r="G12" s="2" t="s">
        <v>874</v>
      </c>
      <c r="H12" s="2" t="s">
        <v>24</v>
      </c>
      <c r="I12" s="2" t="s">
        <v>24</v>
      </c>
      <c r="J12" s="2" t="s">
        <v>24</v>
      </c>
      <c r="L12" s="2" t="s">
        <v>3</v>
      </c>
      <c r="M12" s="2" t="s">
        <v>203</v>
      </c>
      <c r="N12" s="2" t="s">
        <v>233</v>
      </c>
    </row>
    <row r="13" spans="2:25" x14ac:dyDescent="0.35">
      <c r="B13" s="2" t="s">
        <v>14</v>
      </c>
      <c r="C13" s="2" t="s">
        <v>875</v>
      </c>
      <c r="D13" s="2" t="s">
        <v>180</v>
      </c>
      <c r="E13" s="2" t="s">
        <v>14</v>
      </c>
      <c r="F13" s="2" t="str">
        <f t="shared" si="0"/>
        <v>S31</v>
      </c>
      <c r="G13" s="2" t="s">
        <v>906</v>
      </c>
      <c r="H13" s="2" t="s">
        <v>24</v>
      </c>
      <c r="I13" s="2" t="s">
        <v>24</v>
      </c>
      <c r="J13" s="2" t="s">
        <v>24</v>
      </c>
      <c r="L13" s="2" t="s">
        <v>4</v>
      </c>
      <c r="M13" s="2" t="s">
        <v>202</v>
      </c>
      <c r="N13" s="2" t="s">
        <v>201</v>
      </c>
    </row>
    <row r="14" spans="2:25" x14ac:dyDescent="0.35">
      <c r="D14" s="2" t="s">
        <v>181</v>
      </c>
      <c r="E14" s="2" t="s">
        <v>14</v>
      </c>
      <c r="F14" s="2" t="str">
        <f t="shared" si="0"/>
        <v>S32</v>
      </c>
      <c r="G14" s="2" t="s">
        <v>218</v>
      </c>
      <c r="H14" s="2" t="s">
        <v>24</v>
      </c>
      <c r="I14" s="2" t="s">
        <v>24</v>
      </c>
      <c r="J14" s="2" t="s">
        <v>24</v>
      </c>
      <c r="L14" s="2" t="s">
        <v>4</v>
      </c>
      <c r="M14" s="2" t="s">
        <v>202</v>
      </c>
      <c r="N14" s="2" t="s">
        <v>198</v>
      </c>
    </row>
    <row r="15" spans="2:25" x14ac:dyDescent="0.35">
      <c r="D15" s="2" t="s">
        <v>175</v>
      </c>
      <c r="E15" s="2" t="s">
        <v>14</v>
      </c>
      <c r="F15" s="2" t="str">
        <f t="shared" si="0"/>
        <v>S33</v>
      </c>
      <c r="G15" s="2" t="s">
        <v>219</v>
      </c>
      <c r="H15" s="2" t="s">
        <v>24</v>
      </c>
      <c r="I15" s="2" t="s">
        <v>24</v>
      </c>
      <c r="J15" s="2" t="s">
        <v>24</v>
      </c>
      <c r="L15" s="2" t="s">
        <v>4</v>
      </c>
      <c r="M15" s="2" t="s">
        <v>202</v>
      </c>
      <c r="N15" s="2" t="s">
        <v>199</v>
      </c>
    </row>
    <row r="16" spans="2:25" x14ac:dyDescent="0.35">
      <c r="D16" s="2" t="s">
        <v>182</v>
      </c>
      <c r="E16" s="2" t="s">
        <v>14</v>
      </c>
      <c r="F16" s="2" t="str">
        <f t="shared" si="0"/>
        <v>S34</v>
      </c>
      <c r="G16" s="2" t="s">
        <v>220</v>
      </c>
    </row>
    <row r="17" spans="2:24" x14ac:dyDescent="0.35">
      <c r="D17" s="2" t="s">
        <v>183</v>
      </c>
      <c r="E17" s="2" t="s">
        <v>14</v>
      </c>
      <c r="F17" s="2" t="str">
        <f t="shared" si="0"/>
        <v>S35</v>
      </c>
      <c r="G17" s="2" t="s">
        <v>221</v>
      </c>
      <c r="L17" s="2" t="s">
        <v>5</v>
      </c>
      <c r="M17" s="2" t="s">
        <v>204</v>
      </c>
      <c r="N17" s="2" t="s">
        <v>201</v>
      </c>
      <c r="V17" s="2" t="s">
        <v>24</v>
      </c>
      <c r="W17" s="2" t="s">
        <v>24</v>
      </c>
      <c r="X17" s="2" t="s">
        <v>24</v>
      </c>
    </row>
    <row r="18" spans="2:24" x14ac:dyDescent="0.35">
      <c r="B18" s="2" t="s">
        <v>15</v>
      </c>
      <c r="C18" s="2" t="s">
        <v>222</v>
      </c>
      <c r="D18" s="2" t="s">
        <v>184</v>
      </c>
      <c r="E18" s="2" t="s">
        <v>15</v>
      </c>
      <c r="F18" s="2" t="str">
        <f t="shared" si="0"/>
        <v>S41</v>
      </c>
      <c r="G18" s="2" t="s">
        <v>876</v>
      </c>
      <c r="H18" s="2" t="s">
        <v>24</v>
      </c>
      <c r="I18" s="2" t="s">
        <v>24</v>
      </c>
      <c r="J18" s="2" t="s">
        <v>24</v>
      </c>
      <c r="L18" s="2" t="s">
        <v>5</v>
      </c>
      <c r="M18" s="2" t="s">
        <v>204</v>
      </c>
      <c r="N18" s="2" t="s">
        <v>198</v>
      </c>
    </row>
    <row r="19" spans="2:24" x14ac:dyDescent="0.35">
      <c r="D19" s="2" t="s">
        <v>185</v>
      </c>
      <c r="E19" s="2" t="s">
        <v>15</v>
      </c>
      <c r="F19" s="2" t="str">
        <f t="shared" si="0"/>
        <v>S42</v>
      </c>
      <c r="G19" s="2" t="s">
        <v>877</v>
      </c>
      <c r="H19" s="2" t="s">
        <v>24</v>
      </c>
      <c r="I19" s="2" t="s">
        <v>24</v>
      </c>
      <c r="J19" s="2" t="s">
        <v>24</v>
      </c>
      <c r="L19" s="2" t="s">
        <v>5</v>
      </c>
      <c r="M19" s="2" t="s">
        <v>204</v>
      </c>
      <c r="N19" s="2" t="s">
        <v>199</v>
      </c>
    </row>
    <row r="20" spans="2:24" x14ac:dyDescent="0.35">
      <c r="D20" s="2" t="s">
        <v>186</v>
      </c>
      <c r="E20" s="2" t="s">
        <v>15</v>
      </c>
      <c r="F20" s="2" t="str">
        <f t="shared" si="0"/>
        <v>S43</v>
      </c>
      <c r="G20" s="2" t="s">
        <v>223</v>
      </c>
      <c r="H20" s="2" t="s">
        <v>24</v>
      </c>
      <c r="I20" s="2" t="s">
        <v>24</v>
      </c>
      <c r="J20" s="2" t="s">
        <v>24</v>
      </c>
    </row>
    <row r="21" spans="2:24" x14ac:dyDescent="0.35">
      <c r="D21" s="2" t="s">
        <v>176</v>
      </c>
      <c r="E21" s="2" t="s">
        <v>15</v>
      </c>
      <c r="F21" s="2" t="str">
        <f t="shared" si="0"/>
        <v>S44</v>
      </c>
      <c r="G21" s="2" t="s">
        <v>224</v>
      </c>
      <c r="H21" s="2" t="s">
        <v>24</v>
      </c>
      <c r="I21" s="2" t="s">
        <v>24</v>
      </c>
      <c r="J21" s="2" t="s">
        <v>24</v>
      </c>
    </row>
    <row r="22" spans="2:24" x14ac:dyDescent="0.35">
      <c r="D22" s="2" t="s">
        <v>187</v>
      </c>
      <c r="E22" s="2" t="s">
        <v>15</v>
      </c>
      <c r="F22" s="2" t="str">
        <f t="shared" si="0"/>
        <v>S45</v>
      </c>
      <c r="G22" s="2" t="s">
        <v>878</v>
      </c>
      <c r="H22" s="2" t="s">
        <v>24</v>
      </c>
      <c r="I22" s="2" t="s">
        <v>24</v>
      </c>
      <c r="J22" s="2" t="s">
        <v>24</v>
      </c>
    </row>
    <row r="23" spans="2:24" x14ac:dyDescent="0.35">
      <c r="B23" s="2" t="s">
        <v>16</v>
      </c>
      <c r="C23" s="2" t="s">
        <v>879</v>
      </c>
      <c r="D23" s="2" t="s">
        <v>188</v>
      </c>
      <c r="E23" s="2" t="s">
        <v>16</v>
      </c>
      <c r="F23" s="2" t="str">
        <f t="shared" si="0"/>
        <v>S51</v>
      </c>
      <c r="G23" s="2" t="s">
        <v>225</v>
      </c>
    </row>
    <row r="24" spans="2:24" x14ac:dyDescent="0.35">
      <c r="D24" s="2" t="s">
        <v>189</v>
      </c>
      <c r="E24" s="2" t="s">
        <v>16</v>
      </c>
      <c r="F24" s="2" t="str">
        <f t="shared" si="0"/>
        <v>S52</v>
      </c>
      <c r="G24" s="2" t="s">
        <v>226</v>
      </c>
    </row>
    <row r="25" spans="2:24" x14ac:dyDescent="0.35">
      <c r="D25" s="2" t="s">
        <v>190</v>
      </c>
      <c r="E25" s="2" t="s">
        <v>16</v>
      </c>
      <c r="F25" s="2" t="str">
        <f t="shared" si="0"/>
        <v>S53</v>
      </c>
      <c r="G25" s="2" t="s">
        <v>227</v>
      </c>
    </row>
    <row r="26" spans="2:24" x14ac:dyDescent="0.35">
      <c r="B26" s="2" t="s">
        <v>17</v>
      </c>
      <c r="C26" s="2" t="s">
        <v>228</v>
      </c>
      <c r="D26" s="2" t="s">
        <v>191</v>
      </c>
      <c r="E26" s="2" t="s">
        <v>17</v>
      </c>
      <c r="F26" s="2" t="str">
        <f t="shared" si="0"/>
        <v>S61</v>
      </c>
      <c r="G26" s="2" t="s">
        <v>880</v>
      </c>
      <c r="H26" s="2" t="s">
        <v>24</v>
      </c>
      <c r="I26" s="2" t="s">
        <v>24</v>
      </c>
    </row>
    <row r="27" spans="2:24" x14ac:dyDescent="0.35">
      <c r="D27" s="2" t="s">
        <v>192</v>
      </c>
      <c r="E27" s="2" t="s">
        <v>17</v>
      </c>
      <c r="F27" s="2" t="str">
        <f t="shared" si="0"/>
        <v>S62</v>
      </c>
      <c r="G27" s="2" t="s">
        <v>881</v>
      </c>
      <c r="H27" s="2" t="s">
        <v>24</v>
      </c>
      <c r="I27" s="2" t="s">
        <v>24</v>
      </c>
      <c r="J27" s="2" t="s">
        <v>24</v>
      </c>
    </row>
    <row r="28" spans="2:24" x14ac:dyDescent="0.35">
      <c r="B28" s="2" t="s">
        <v>18</v>
      </c>
      <c r="C28" s="2" t="s">
        <v>229</v>
      </c>
      <c r="D28" s="2" t="s">
        <v>193</v>
      </c>
      <c r="E28" s="2" t="s">
        <v>18</v>
      </c>
      <c r="F28" s="2" t="str">
        <f t="shared" si="0"/>
        <v>S71</v>
      </c>
      <c r="G28" s="2" t="s">
        <v>230</v>
      </c>
      <c r="H28" s="2" t="s">
        <v>24</v>
      </c>
      <c r="I28" s="2" t="s">
        <v>24</v>
      </c>
      <c r="J28" s="2" t="s">
        <v>24</v>
      </c>
    </row>
    <row r="29" spans="2:24" x14ac:dyDescent="0.35">
      <c r="D29" s="2" t="s">
        <v>593</v>
      </c>
      <c r="E29" s="2" t="s">
        <v>18</v>
      </c>
      <c r="F29" s="2" t="str">
        <f t="shared" si="0"/>
        <v>S72</v>
      </c>
      <c r="G29" s="2" t="s">
        <v>231</v>
      </c>
      <c r="H29" s="2" t="s">
        <v>24</v>
      </c>
      <c r="I29" s="2" t="s">
        <v>24</v>
      </c>
      <c r="J29" s="2" t="s">
        <v>24</v>
      </c>
    </row>
    <row r="30" spans="2:24" x14ac:dyDescent="0.35">
      <c r="D30" s="2" t="s">
        <v>194</v>
      </c>
      <c r="E30" s="2" t="s">
        <v>18</v>
      </c>
      <c r="F30" s="2" t="str">
        <f t="shared" si="0"/>
        <v>S73</v>
      </c>
      <c r="G30" s="2" t="s">
        <v>232</v>
      </c>
      <c r="H30" s="2" t="s">
        <v>24</v>
      </c>
      <c r="I30" s="2" t="s">
        <v>24</v>
      </c>
      <c r="J30" s="2" t="s">
        <v>24</v>
      </c>
    </row>
    <row r="31" spans="2:24" x14ac:dyDescent="0.35">
      <c r="B31" s="2" t="s">
        <v>436</v>
      </c>
      <c r="C31" s="2" t="s">
        <v>882</v>
      </c>
      <c r="D31" s="2" t="s">
        <v>543</v>
      </c>
      <c r="E31" s="2" t="s">
        <v>436</v>
      </c>
      <c r="F31" s="2" t="str">
        <f t="shared" si="0"/>
        <v>S81</v>
      </c>
      <c r="G31" s="2" t="s">
        <v>545</v>
      </c>
      <c r="H31" s="2" t="s">
        <v>24</v>
      </c>
      <c r="I31" s="2" t="s">
        <v>24</v>
      </c>
      <c r="J31" s="2" t="s">
        <v>24</v>
      </c>
    </row>
    <row r="32" spans="2:24" x14ac:dyDescent="0.35">
      <c r="D32" s="2" t="s">
        <v>544</v>
      </c>
      <c r="E32" s="2" t="s">
        <v>436</v>
      </c>
      <c r="F32" s="2" t="str">
        <f>D32</f>
        <v>S82</v>
      </c>
      <c r="G32" s="2" t="s">
        <v>546</v>
      </c>
      <c r="H32" s="2" t="s">
        <v>24</v>
      </c>
      <c r="I32" s="2" t="s">
        <v>24</v>
      </c>
      <c r="J32" s="2" t="s">
        <v>24</v>
      </c>
    </row>
    <row r="38" spans="13:26" customFormat="1" x14ac:dyDescent="0.35"/>
    <row r="39" spans="13:26" customFormat="1" x14ac:dyDescent="0.35"/>
    <row r="46" spans="13:26" x14ac:dyDescent="0.35">
      <c r="M46" s="2" t="s">
        <v>373</v>
      </c>
      <c r="N46" s="2" t="s">
        <v>505</v>
      </c>
      <c r="O46" s="2" t="s">
        <v>199</v>
      </c>
    </row>
    <row r="48" spans="13:26" x14ac:dyDescent="0.35">
      <c r="M48" s="2" t="s">
        <v>547</v>
      </c>
      <c r="N48" s="2" t="s">
        <v>548</v>
      </c>
      <c r="O48" s="2" t="s">
        <v>196</v>
      </c>
      <c r="T48" s="2" t="s">
        <v>24</v>
      </c>
      <c r="V48" s="2" t="s">
        <v>24</v>
      </c>
      <c r="X48" s="2" t="s">
        <v>24</v>
      </c>
      <c r="Y48" s="2" t="s">
        <v>24</v>
      </c>
      <c r="Z48" s="2" t="s">
        <v>24</v>
      </c>
    </row>
    <row r="49" spans="13:26" x14ac:dyDescent="0.35">
      <c r="M49" s="2" t="s">
        <v>547</v>
      </c>
      <c r="N49" s="2" t="s">
        <v>548</v>
      </c>
      <c r="O49" s="2" t="s">
        <v>200</v>
      </c>
    </row>
    <row r="50" spans="13:26" x14ac:dyDescent="0.35">
      <c r="M50" s="2" t="s">
        <v>547</v>
      </c>
      <c r="N50" s="2" t="s">
        <v>548</v>
      </c>
      <c r="O50" s="2" t="s">
        <v>198</v>
      </c>
    </row>
    <row r="51" spans="13:26" x14ac:dyDescent="0.35">
      <c r="M51" s="2" t="s">
        <v>547</v>
      </c>
      <c r="N51" s="2" t="s">
        <v>548</v>
      </c>
      <c r="O51" s="2" t="s">
        <v>549</v>
      </c>
    </row>
    <row r="52" spans="13:26" x14ac:dyDescent="0.35">
      <c r="M52" s="2" t="s">
        <v>547</v>
      </c>
      <c r="N52" s="2" t="s">
        <v>548</v>
      </c>
      <c r="O52" s="2" t="s">
        <v>435</v>
      </c>
    </row>
    <row r="54" spans="13:26" x14ac:dyDescent="0.35">
      <c r="M54" s="2" t="s">
        <v>375</v>
      </c>
      <c r="N54" s="2" t="s">
        <v>550</v>
      </c>
      <c r="O54" s="2" t="s">
        <v>195</v>
      </c>
      <c r="S54" s="2" t="s">
        <v>24</v>
      </c>
      <c r="T54" s="2" t="s">
        <v>24</v>
      </c>
      <c r="V54" s="2" t="s">
        <v>24</v>
      </c>
      <c r="W54" s="2" t="s">
        <v>24</v>
      </c>
      <c r="Z54" s="2" t="s">
        <v>24</v>
      </c>
    </row>
    <row r="55" spans="13:26" x14ac:dyDescent="0.35">
      <c r="M55" s="2" t="s">
        <v>375</v>
      </c>
      <c r="N55" s="2" t="s">
        <v>550</v>
      </c>
      <c r="O55" s="2" t="s">
        <v>196</v>
      </c>
    </row>
    <row r="56" spans="13:26" x14ac:dyDescent="0.35">
      <c r="M56" s="2" t="s">
        <v>375</v>
      </c>
      <c r="N56" s="2" t="s">
        <v>550</v>
      </c>
      <c r="O56" s="2" t="s">
        <v>200</v>
      </c>
    </row>
    <row r="57" spans="13:26" x14ac:dyDescent="0.35">
      <c r="M57" s="2" t="s">
        <v>375</v>
      </c>
      <c r="N57" s="2" t="s">
        <v>550</v>
      </c>
      <c r="O57" s="2" t="s">
        <v>201</v>
      </c>
    </row>
    <row r="58" spans="13:26" x14ac:dyDescent="0.35">
      <c r="M58" s="2" t="s">
        <v>375</v>
      </c>
      <c r="N58" s="2" t="s">
        <v>550</v>
      </c>
      <c r="O58" s="2" t="s">
        <v>435</v>
      </c>
    </row>
    <row r="60" spans="13:26" x14ac:dyDescent="0.35">
      <c r="M60" s="2" t="s">
        <v>343</v>
      </c>
      <c r="N60" s="2" t="s">
        <v>522</v>
      </c>
      <c r="O60" s="2" t="s">
        <v>195</v>
      </c>
      <c r="S60" s="2" t="s">
        <v>24</v>
      </c>
      <c r="T60" s="2" t="s">
        <v>24</v>
      </c>
      <c r="V60" s="2" t="s">
        <v>24</v>
      </c>
      <c r="W60" s="2" t="s">
        <v>24</v>
      </c>
      <c r="Z60" s="2" t="s">
        <v>24</v>
      </c>
    </row>
    <row r="61" spans="13:26" x14ac:dyDescent="0.35">
      <c r="M61" s="2" t="s">
        <v>343</v>
      </c>
      <c r="N61" s="2" t="s">
        <v>522</v>
      </c>
      <c r="O61" s="2" t="s">
        <v>196</v>
      </c>
    </row>
    <row r="62" spans="13:26" x14ac:dyDescent="0.35">
      <c r="M62" s="2" t="s">
        <v>343</v>
      </c>
      <c r="N62" s="2" t="s">
        <v>522</v>
      </c>
      <c r="O62" s="2" t="s">
        <v>200</v>
      </c>
    </row>
    <row r="63" spans="13:26" x14ac:dyDescent="0.35">
      <c r="M63" s="2" t="s">
        <v>343</v>
      </c>
      <c r="N63" s="2" t="s">
        <v>522</v>
      </c>
      <c r="O63" s="2" t="s">
        <v>201</v>
      </c>
    </row>
    <row r="64" spans="13:26" x14ac:dyDescent="0.35">
      <c r="M64" s="2" t="s">
        <v>343</v>
      </c>
      <c r="N64" s="2" t="s">
        <v>522</v>
      </c>
      <c r="O64" s="2" t="s">
        <v>435</v>
      </c>
    </row>
    <row r="66" spans="13:26" x14ac:dyDescent="0.35">
      <c r="M66" s="2" t="s">
        <v>376</v>
      </c>
      <c r="N66" s="2" t="s">
        <v>551</v>
      </c>
      <c r="O66" s="2" t="s">
        <v>195</v>
      </c>
      <c r="S66" s="2" t="s">
        <v>24</v>
      </c>
      <c r="V66" s="2" t="s">
        <v>24</v>
      </c>
      <c r="Z66" s="2" t="s">
        <v>24</v>
      </c>
    </row>
    <row r="67" spans="13:26" x14ac:dyDescent="0.35">
      <c r="M67" s="2" t="s">
        <v>376</v>
      </c>
      <c r="N67" s="2" t="s">
        <v>551</v>
      </c>
      <c r="O67" s="2" t="s">
        <v>200</v>
      </c>
    </row>
    <row r="68" spans="13:26" x14ac:dyDescent="0.35">
      <c r="M68" s="2" t="s">
        <v>376</v>
      </c>
      <c r="N68" s="2" t="s">
        <v>551</v>
      </c>
      <c r="O68" s="2" t="s">
        <v>435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63"/>
  <sheetViews>
    <sheetView tabSelected="1" zoomScaleNormal="100" workbookViewId="0">
      <selection activeCell="B34" sqref="B34:H34"/>
    </sheetView>
  </sheetViews>
  <sheetFormatPr baseColWidth="10" defaultColWidth="11.54296875" defaultRowHeight="14.5" x14ac:dyDescent="0.35"/>
  <cols>
    <col min="1" max="1" width="11.54296875" style="2"/>
    <col min="2" max="8" width="15.54296875" style="2" customWidth="1"/>
    <col min="9" max="16384" width="11.54296875" style="2"/>
  </cols>
  <sheetData>
    <row r="2" spans="2:9" ht="18.5" x14ac:dyDescent="0.45">
      <c r="B2" s="379" t="s">
        <v>610</v>
      </c>
      <c r="C2" s="379"/>
      <c r="D2" s="379"/>
      <c r="E2" s="379"/>
      <c r="F2" s="379"/>
      <c r="G2" s="379"/>
      <c r="H2" s="379"/>
    </row>
    <row r="3" spans="2:9" ht="19" thickBot="1" x14ac:dyDescent="0.5">
      <c r="B3" s="7"/>
      <c r="C3" s="2" t="s">
        <v>300</v>
      </c>
    </row>
    <row r="4" spans="2:9" ht="15" thickBot="1" x14ac:dyDescent="0.4">
      <c r="B4" s="8" t="s">
        <v>50</v>
      </c>
      <c r="C4" s="18">
        <v>2024</v>
      </c>
    </row>
    <row r="5" spans="2:9" ht="15" thickBot="1" x14ac:dyDescent="0.4">
      <c r="B5" s="1"/>
      <c r="C5" s="9"/>
    </row>
    <row r="6" spans="2:9" ht="14.9" customHeight="1" x14ac:dyDescent="0.35">
      <c r="B6" s="373" t="s">
        <v>96</v>
      </c>
      <c r="C6" s="374"/>
      <c r="D6" s="374"/>
      <c r="E6" s="374"/>
      <c r="F6" s="374"/>
      <c r="G6" s="374"/>
      <c r="H6" s="375"/>
      <c r="I6" s="6"/>
    </row>
    <row r="7" spans="2:9" ht="15" thickBot="1" x14ac:dyDescent="0.4">
      <c r="B7" s="376"/>
      <c r="C7" s="377"/>
      <c r="D7" s="377"/>
      <c r="E7" s="377"/>
      <c r="F7" s="377"/>
      <c r="G7" s="377"/>
      <c r="H7" s="378"/>
      <c r="I7" s="6"/>
    </row>
    <row r="8" spans="2:9" ht="15" thickBot="1" x14ac:dyDescent="0.4">
      <c r="B8" s="10"/>
      <c r="C8" s="10"/>
      <c r="D8" s="2" t="s">
        <v>300</v>
      </c>
      <c r="E8" s="10"/>
      <c r="F8" s="10"/>
      <c r="G8" s="10"/>
      <c r="H8" s="2" t="s">
        <v>300</v>
      </c>
      <c r="I8" s="10"/>
    </row>
    <row r="9" spans="2:9" ht="15" thickBot="1" x14ac:dyDescent="0.4">
      <c r="B9" s="1" t="s">
        <v>271</v>
      </c>
      <c r="C9" s="1"/>
      <c r="D9" s="19" t="s">
        <v>97</v>
      </c>
      <c r="E9" s="1"/>
      <c r="F9" s="1" t="s">
        <v>99</v>
      </c>
      <c r="G9" s="1"/>
      <c r="H9" s="19" t="s">
        <v>39</v>
      </c>
    </row>
    <row r="10" spans="2:9" ht="15" thickBot="1" x14ac:dyDescent="0.4">
      <c r="B10" s="1"/>
      <c r="C10" s="2" t="s">
        <v>300</v>
      </c>
      <c r="D10" s="1"/>
      <c r="E10" s="1"/>
      <c r="F10" s="1"/>
      <c r="G10" s="1"/>
      <c r="H10" s="1"/>
    </row>
    <row r="11" spans="2:9" ht="15" thickBot="1" x14ac:dyDescent="0.4">
      <c r="B11" s="8" t="s">
        <v>40</v>
      </c>
      <c r="C11" s="20" t="s">
        <v>39</v>
      </c>
      <c r="D11" s="11" t="s">
        <v>41</v>
      </c>
      <c r="E11" s="401" t="s">
        <v>56</v>
      </c>
      <c r="F11" s="401"/>
      <c r="G11" s="401"/>
      <c r="H11" s="402"/>
    </row>
    <row r="12" spans="2:9" x14ac:dyDescent="0.35">
      <c r="B12" s="1"/>
      <c r="C12" s="405" t="s">
        <v>294</v>
      </c>
      <c r="D12" s="406"/>
      <c r="E12" s="12" t="s">
        <v>92</v>
      </c>
      <c r="F12" s="403" t="s">
        <v>56</v>
      </c>
      <c r="G12" s="403"/>
      <c r="H12" s="404"/>
      <c r="I12" s="13"/>
    </row>
    <row r="13" spans="2:9" x14ac:dyDescent="0.35">
      <c r="B13" s="1"/>
      <c r="C13" s="407"/>
      <c r="D13" s="408"/>
      <c r="E13" s="14" t="s">
        <v>91</v>
      </c>
      <c r="F13" s="381" t="s">
        <v>56</v>
      </c>
      <c r="G13" s="381"/>
      <c r="H13" s="382"/>
      <c r="I13" s="13"/>
    </row>
    <row r="14" spans="2:9" ht="15" thickBot="1" x14ac:dyDescent="0.4">
      <c r="C14" s="409"/>
      <c r="D14" s="410"/>
      <c r="E14" s="15" t="s">
        <v>93</v>
      </c>
      <c r="F14" s="368" t="s">
        <v>56</v>
      </c>
      <c r="G14" s="368"/>
      <c r="H14" s="369"/>
      <c r="I14" s="13"/>
    </row>
    <row r="15" spans="2:9" ht="15" thickBot="1" x14ac:dyDescent="0.4">
      <c r="F15" s="16"/>
      <c r="G15" s="9"/>
      <c r="H15" s="9"/>
    </row>
    <row r="16" spans="2:9" x14ac:dyDescent="0.35">
      <c r="B16" s="364" t="s">
        <v>55</v>
      </c>
      <c r="C16" s="365"/>
      <c r="D16" s="365"/>
      <c r="E16" s="365"/>
      <c r="F16" s="365"/>
      <c r="G16" s="365"/>
      <c r="H16" s="366"/>
    </row>
    <row r="17" spans="2:8" x14ac:dyDescent="0.35">
      <c r="B17" s="390" t="s">
        <v>53</v>
      </c>
      <c r="C17" s="389"/>
      <c r="D17" s="389"/>
      <c r="E17" s="389" t="s">
        <v>54</v>
      </c>
      <c r="F17" s="389"/>
      <c r="G17" s="389"/>
      <c r="H17" s="17" t="s">
        <v>295</v>
      </c>
    </row>
    <row r="18" spans="2:8" ht="15" thickBot="1" x14ac:dyDescent="0.4">
      <c r="B18" s="367" t="s">
        <v>56</v>
      </c>
      <c r="C18" s="368"/>
      <c r="D18" s="368"/>
      <c r="E18" s="368" t="s">
        <v>56</v>
      </c>
      <c r="F18" s="368"/>
      <c r="G18" s="368"/>
      <c r="H18" s="24" t="s">
        <v>56</v>
      </c>
    </row>
    <row r="19" spans="2:8" ht="15" thickBot="1" x14ac:dyDescent="0.4">
      <c r="B19" s="9"/>
      <c r="C19" s="9"/>
      <c r="D19" s="9"/>
      <c r="E19" s="9"/>
      <c r="F19" s="9"/>
      <c r="G19" s="9"/>
      <c r="H19" s="13"/>
    </row>
    <row r="20" spans="2:8" x14ac:dyDescent="0.35">
      <c r="B20" s="364" t="s">
        <v>94</v>
      </c>
      <c r="C20" s="365"/>
      <c r="D20" s="365"/>
      <c r="E20" s="365"/>
      <c r="F20" s="365"/>
      <c r="G20" s="365"/>
      <c r="H20" s="366"/>
    </row>
    <row r="21" spans="2:8" x14ac:dyDescent="0.35">
      <c r="B21" s="390" t="s">
        <v>53</v>
      </c>
      <c r="C21" s="389"/>
      <c r="D21" s="389"/>
      <c r="E21" s="389" t="s">
        <v>54</v>
      </c>
      <c r="F21" s="389"/>
      <c r="G21" s="389"/>
      <c r="H21" s="17" t="s">
        <v>295</v>
      </c>
    </row>
    <row r="22" spans="2:8" ht="15" thickBot="1" x14ac:dyDescent="0.4">
      <c r="B22" s="367" t="s">
        <v>56</v>
      </c>
      <c r="C22" s="368"/>
      <c r="D22" s="368"/>
      <c r="E22" s="368" t="s">
        <v>56</v>
      </c>
      <c r="F22" s="368"/>
      <c r="G22" s="368"/>
      <c r="H22" s="24" t="s">
        <v>56</v>
      </c>
    </row>
    <row r="23" spans="2:8" ht="15" thickBot="1" x14ac:dyDescent="0.4"/>
    <row r="24" spans="2:8" x14ac:dyDescent="0.35">
      <c r="B24" s="364" t="s">
        <v>293</v>
      </c>
      <c r="C24" s="365"/>
      <c r="D24" s="365"/>
      <c r="E24" s="365"/>
      <c r="F24" s="365"/>
      <c r="G24" s="365"/>
      <c r="H24" s="366"/>
    </row>
    <row r="25" spans="2:8" x14ac:dyDescent="0.35">
      <c r="B25" s="383" t="s">
        <v>53</v>
      </c>
      <c r="C25" s="384"/>
      <c r="D25" s="384"/>
      <c r="E25" s="384"/>
      <c r="F25" s="384" t="s">
        <v>54</v>
      </c>
      <c r="G25" s="384"/>
      <c r="H25" s="385"/>
    </row>
    <row r="26" spans="2:8" x14ac:dyDescent="0.35">
      <c r="B26" s="380" t="s">
        <v>56</v>
      </c>
      <c r="C26" s="381"/>
      <c r="D26" s="381"/>
      <c r="E26" s="381"/>
      <c r="F26" s="386" t="s">
        <v>56</v>
      </c>
      <c r="G26" s="387"/>
      <c r="H26" s="388"/>
    </row>
    <row r="27" spans="2:8" x14ac:dyDescent="0.35">
      <c r="B27" s="380" t="s">
        <v>56</v>
      </c>
      <c r="C27" s="381"/>
      <c r="D27" s="381"/>
      <c r="E27" s="381"/>
      <c r="F27" s="386" t="s">
        <v>56</v>
      </c>
      <c r="G27" s="387"/>
      <c r="H27" s="388"/>
    </row>
    <row r="28" spans="2:8" ht="15" thickBot="1" x14ac:dyDescent="0.4">
      <c r="B28" s="367" t="s">
        <v>56</v>
      </c>
      <c r="C28" s="368"/>
      <c r="D28" s="368"/>
      <c r="E28" s="368"/>
      <c r="F28" s="370" t="s">
        <v>56</v>
      </c>
      <c r="G28" s="371"/>
      <c r="H28" s="372"/>
    </row>
    <row r="29" spans="2:8" ht="15" thickBot="1" x14ac:dyDescent="0.4">
      <c r="B29" s="9"/>
      <c r="C29" s="9"/>
      <c r="D29" s="9"/>
      <c r="E29" s="9"/>
      <c r="F29" s="9"/>
      <c r="G29" s="9"/>
    </row>
    <row r="30" spans="2:8" x14ac:dyDescent="0.35">
      <c r="B30" s="364" t="s">
        <v>95</v>
      </c>
      <c r="C30" s="365"/>
      <c r="D30" s="365"/>
      <c r="E30" s="365"/>
      <c r="F30" s="365"/>
      <c r="G30" s="365"/>
      <c r="H30" s="366"/>
    </row>
    <row r="31" spans="2:8" x14ac:dyDescent="0.35">
      <c r="B31" s="380" t="s">
        <v>56</v>
      </c>
      <c r="C31" s="381"/>
      <c r="D31" s="381"/>
      <c r="E31" s="381"/>
      <c r="F31" s="381"/>
      <c r="G31" s="381"/>
      <c r="H31" s="382"/>
    </row>
    <row r="32" spans="2:8" x14ac:dyDescent="0.35">
      <c r="B32" s="380" t="s">
        <v>56</v>
      </c>
      <c r="C32" s="381"/>
      <c r="D32" s="381"/>
      <c r="E32" s="381"/>
      <c r="F32" s="381"/>
      <c r="G32" s="381"/>
      <c r="H32" s="382"/>
    </row>
    <row r="33" spans="2:8" x14ac:dyDescent="0.35">
      <c r="B33" s="380" t="s">
        <v>56</v>
      </c>
      <c r="C33" s="381"/>
      <c r="D33" s="381"/>
      <c r="E33" s="381"/>
      <c r="F33" s="381"/>
      <c r="G33" s="381"/>
      <c r="H33" s="382"/>
    </row>
    <row r="34" spans="2:8" ht="15" thickBot="1" x14ac:dyDescent="0.4">
      <c r="B34" s="367" t="s">
        <v>56</v>
      </c>
      <c r="C34" s="368"/>
      <c r="D34" s="368"/>
      <c r="E34" s="368"/>
      <c r="F34" s="368"/>
      <c r="G34" s="368"/>
      <c r="H34" s="369"/>
    </row>
    <row r="37" spans="2:8" ht="15" thickBot="1" x14ac:dyDescent="0.4">
      <c r="B37" s="1" t="s">
        <v>51</v>
      </c>
    </row>
    <row r="38" spans="2:8" x14ac:dyDescent="0.35">
      <c r="B38" s="392" t="s">
        <v>52</v>
      </c>
      <c r="C38" s="393"/>
      <c r="D38" s="393"/>
      <c r="E38" s="393"/>
      <c r="F38" s="393"/>
      <c r="G38" s="393"/>
      <c r="H38" s="394"/>
    </row>
    <row r="39" spans="2:8" x14ac:dyDescent="0.35">
      <c r="B39" s="395"/>
      <c r="C39" s="396"/>
      <c r="D39" s="396"/>
      <c r="E39" s="396"/>
      <c r="F39" s="396"/>
      <c r="G39" s="396"/>
      <c r="H39" s="397"/>
    </row>
    <row r="40" spans="2:8" x14ac:dyDescent="0.35">
      <c r="B40" s="395"/>
      <c r="C40" s="396"/>
      <c r="D40" s="396"/>
      <c r="E40" s="396"/>
      <c r="F40" s="396"/>
      <c r="G40" s="396"/>
      <c r="H40" s="397"/>
    </row>
    <row r="41" spans="2:8" x14ac:dyDescent="0.35">
      <c r="B41" s="395"/>
      <c r="C41" s="396"/>
      <c r="D41" s="396"/>
      <c r="E41" s="396"/>
      <c r="F41" s="396"/>
      <c r="G41" s="396"/>
      <c r="H41" s="397"/>
    </row>
    <row r="42" spans="2:8" x14ac:dyDescent="0.35">
      <c r="B42" s="395"/>
      <c r="C42" s="396"/>
      <c r="D42" s="396"/>
      <c r="E42" s="396"/>
      <c r="F42" s="396"/>
      <c r="G42" s="396"/>
      <c r="H42" s="397"/>
    </row>
    <row r="43" spans="2:8" x14ac:dyDescent="0.35">
      <c r="B43" s="395"/>
      <c r="C43" s="396"/>
      <c r="D43" s="396"/>
      <c r="E43" s="396"/>
      <c r="F43" s="396"/>
      <c r="G43" s="396"/>
      <c r="H43" s="397"/>
    </row>
    <row r="44" spans="2:8" x14ac:dyDescent="0.35">
      <c r="B44" s="395"/>
      <c r="C44" s="396"/>
      <c r="D44" s="396"/>
      <c r="E44" s="396"/>
      <c r="F44" s="396"/>
      <c r="G44" s="396"/>
      <c r="H44" s="397"/>
    </row>
    <row r="45" spans="2:8" x14ac:dyDescent="0.35">
      <c r="B45" s="395"/>
      <c r="C45" s="396"/>
      <c r="D45" s="396"/>
      <c r="E45" s="396"/>
      <c r="F45" s="396"/>
      <c r="G45" s="396"/>
      <c r="H45" s="397"/>
    </row>
    <row r="46" spans="2:8" x14ac:dyDescent="0.35">
      <c r="B46" s="395"/>
      <c r="C46" s="396"/>
      <c r="D46" s="396"/>
      <c r="E46" s="396"/>
      <c r="F46" s="396"/>
      <c r="G46" s="396"/>
      <c r="H46" s="397"/>
    </row>
    <row r="47" spans="2:8" x14ac:dyDescent="0.35">
      <c r="B47" s="395"/>
      <c r="C47" s="396"/>
      <c r="D47" s="396"/>
      <c r="E47" s="396"/>
      <c r="F47" s="396"/>
      <c r="G47" s="396"/>
      <c r="H47" s="397"/>
    </row>
    <row r="48" spans="2:8" x14ac:dyDescent="0.35">
      <c r="B48" s="395"/>
      <c r="C48" s="396"/>
      <c r="D48" s="396"/>
      <c r="E48" s="396"/>
      <c r="F48" s="396"/>
      <c r="G48" s="396"/>
      <c r="H48" s="397"/>
    </row>
    <row r="49" spans="2:8" x14ac:dyDescent="0.35">
      <c r="B49" s="395"/>
      <c r="C49" s="396"/>
      <c r="D49" s="396"/>
      <c r="E49" s="396"/>
      <c r="F49" s="396"/>
      <c r="G49" s="396"/>
      <c r="H49" s="397"/>
    </row>
    <row r="50" spans="2:8" x14ac:dyDescent="0.35">
      <c r="B50" s="395"/>
      <c r="C50" s="396"/>
      <c r="D50" s="396"/>
      <c r="E50" s="396"/>
      <c r="F50" s="396"/>
      <c r="G50" s="396"/>
      <c r="H50" s="397"/>
    </row>
    <row r="51" spans="2:8" x14ac:dyDescent="0.35">
      <c r="B51" s="395"/>
      <c r="C51" s="396"/>
      <c r="D51" s="396"/>
      <c r="E51" s="396"/>
      <c r="F51" s="396"/>
      <c r="G51" s="396"/>
      <c r="H51" s="397"/>
    </row>
    <row r="52" spans="2:8" x14ac:dyDescent="0.35">
      <c r="B52" s="395"/>
      <c r="C52" s="396"/>
      <c r="D52" s="396"/>
      <c r="E52" s="396"/>
      <c r="F52" s="396"/>
      <c r="G52" s="396"/>
      <c r="H52" s="397"/>
    </row>
    <row r="53" spans="2:8" ht="15" thickBot="1" x14ac:dyDescent="0.4">
      <c r="B53" s="398"/>
      <c r="C53" s="399"/>
      <c r="D53" s="399"/>
      <c r="E53" s="399"/>
      <c r="F53" s="399"/>
      <c r="G53" s="399"/>
      <c r="H53" s="400"/>
    </row>
    <row r="54" spans="2:8" x14ac:dyDescent="0.35">
      <c r="B54" s="1" t="s">
        <v>42</v>
      </c>
    </row>
    <row r="55" spans="2:8" x14ac:dyDescent="0.35">
      <c r="B55" s="391" t="s">
        <v>43</v>
      </c>
      <c r="C55" s="391"/>
      <c r="D55" s="391"/>
      <c r="E55" s="391"/>
      <c r="F55" s="391"/>
      <c r="G55" s="391"/>
      <c r="H55" s="391"/>
    </row>
    <row r="56" spans="2:8" x14ac:dyDescent="0.35">
      <c r="B56" s="391"/>
      <c r="C56" s="391"/>
      <c r="D56" s="391"/>
      <c r="E56" s="391"/>
      <c r="F56" s="391"/>
      <c r="G56" s="391"/>
      <c r="H56" s="391"/>
    </row>
    <row r="57" spans="2:8" x14ac:dyDescent="0.35">
      <c r="B57" s="2" t="s">
        <v>44</v>
      </c>
    </row>
    <row r="58" spans="2:8" x14ac:dyDescent="0.35">
      <c r="B58" s="2" t="s">
        <v>45</v>
      </c>
    </row>
    <row r="59" spans="2:8" x14ac:dyDescent="0.35">
      <c r="B59" s="2" t="s">
        <v>46</v>
      </c>
    </row>
    <row r="60" spans="2:8" x14ac:dyDescent="0.35">
      <c r="B60" s="2" t="s">
        <v>47</v>
      </c>
    </row>
    <row r="61" spans="2:8" x14ac:dyDescent="0.35">
      <c r="B61" s="2" t="s">
        <v>48</v>
      </c>
    </row>
    <row r="62" spans="2:8" x14ac:dyDescent="0.35">
      <c r="B62" s="2" t="s">
        <v>49</v>
      </c>
    </row>
    <row r="63" spans="2:8" x14ac:dyDescent="0.35">
      <c r="B63" s="2" t="s">
        <v>296</v>
      </c>
    </row>
  </sheetData>
  <sheetProtection sheet="1" selectLockedCells="1"/>
  <mergeCells count="33">
    <mergeCell ref="E11:H11"/>
    <mergeCell ref="F12:H12"/>
    <mergeCell ref="F13:H13"/>
    <mergeCell ref="F14:H14"/>
    <mergeCell ref="C12:D14"/>
    <mergeCell ref="E22:G22"/>
    <mergeCell ref="F27:H27"/>
    <mergeCell ref="B17:D17"/>
    <mergeCell ref="B55:H56"/>
    <mergeCell ref="B38:H53"/>
    <mergeCell ref="E17:G17"/>
    <mergeCell ref="B18:D18"/>
    <mergeCell ref="E18:G18"/>
    <mergeCell ref="B20:H20"/>
    <mergeCell ref="B21:D21"/>
    <mergeCell ref="B32:H32"/>
    <mergeCell ref="B33:H33"/>
    <mergeCell ref="B16:H16"/>
    <mergeCell ref="B34:H34"/>
    <mergeCell ref="F28:H28"/>
    <mergeCell ref="B6:H7"/>
    <mergeCell ref="B2:H2"/>
    <mergeCell ref="B30:H30"/>
    <mergeCell ref="B31:H31"/>
    <mergeCell ref="B24:H24"/>
    <mergeCell ref="B25:E25"/>
    <mergeCell ref="B26:E26"/>
    <mergeCell ref="B27:E27"/>
    <mergeCell ref="B28:E28"/>
    <mergeCell ref="F25:H25"/>
    <mergeCell ref="F26:H26"/>
    <mergeCell ref="E21:G21"/>
    <mergeCell ref="B22:D2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'Données générales'!$D$3:$D$8</xm:f>
          </x14:formula1>
          <xm:sqref>C4:C5</xm:sqref>
        </x14:dataValidation>
        <x14:dataValidation type="list" allowBlank="1" showInputMessage="1" showErrorMessage="1" xr:uid="{00000000-0002-0000-0100-000001000000}">
          <x14:formula1>
            <xm:f>'Données générales'!$E$3:$E$36</xm:f>
          </x14:formula1>
          <xm:sqref>C11</xm:sqref>
        </x14:dataValidation>
        <x14:dataValidation type="list" allowBlank="1" showInputMessage="1" showErrorMessage="1" xr:uid="{00000000-0002-0000-0100-000002000000}">
          <x14:formula1>
            <xm:f>'Données générales'!$A$3:$A$5</xm:f>
          </x14:formula1>
          <xm:sqref>D9 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"/>
  <sheetViews>
    <sheetView topLeftCell="H2" zoomScale="77" zoomScaleNormal="77" workbookViewId="0">
      <selection activeCell="F11" sqref="F11"/>
    </sheetView>
  </sheetViews>
  <sheetFormatPr baseColWidth="10" defaultColWidth="11.54296875" defaultRowHeight="14.5" x14ac:dyDescent="0.35"/>
  <cols>
    <col min="1" max="1" width="5.453125" style="2" customWidth="1"/>
    <col min="2" max="2" width="7.453125" style="2" customWidth="1"/>
    <col min="3" max="3" width="33.453125" style="2" customWidth="1"/>
    <col min="4" max="5" width="49" style="2" customWidth="1"/>
    <col min="6" max="6" width="27.54296875" style="2" customWidth="1"/>
    <col min="7" max="7" width="115.54296875" style="2" customWidth="1"/>
    <col min="8" max="8" width="12.54296875" style="2" customWidth="1"/>
    <col min="9" max="9" width="7.453125" style="2" customWidth="1"/>
    <col min="10" max="14" width="20.54296875" style="2" customWidth="1"/>
    <col min="15" max="15" width="11.54296875" style="2"/>
    <col min="16" max="16" width="12.1796875" style="2" customWidth="1"/>
    <col min="17" max="16384" width="11.54296875" style="2"/>
  </cols>
  <sheetData>
    <row r="1" spans="1:16" x14ac:dyDescent="0.35">
      <c r="A1" s="26">
        <v>2</v>
      </c>
      <c r="B1" s="27" t="s">
        <v>554</v>
      </c>
      <c r="C1" s="27" t="s">
        <v>908</v>
      </c>
      <c r="D1" s="27" t="s">
        <v>694</v>
      </c>
      <c r="E1" s="27"/>
      <c r="F1" s="28" t="s">
        <v>206</v>
      </c>
      <c r="G1" s="28"/>
      <c r="H1" s="28"/>
      <c r="I1" s="28"/>
      <c r="J1" s="419" t="s">
        <v>255</v>
      </c>
      <c r="K1" s="419"/>
      <c r="L1" s="419"/>
      <c r="M1" s="419"/>
      <c r="N1" s="419"/>
      <c r="O1" s="28"/>
      <c r="P1" s="28"/>
    </row>
    <row r="2" spans="1:16" ht="15" thickBot="1" x14ac:dyDescent="0.4">
      <c r="F2" s="1" t="s">
        <v>254</v>
      </c>
      <c r="J2" s="420" t="s">
        <v>303</v>
      </c>
      <c r="K2" s="420"/>
      <c r="L2" s="420"/>
      <c r="M2" s="420"/>
      <c r="N2" s="420"/>
      <c r="O2" s="420"/>
      <c r="P2" s="420"/>
    </row>
    <row r="3" spans="1:16" ht="15" thickBot="1" x14ac:dyDescent="0.4">
      <c r="C3" s="29"/>
      <c r="D3" s="29"/>
      <c r="E3" s="29"/>
      <c r="F3" s="30" t="s">
        <v>301</v>
      </c>
      <c r="G3" s="2" t="s">
        <v>907</v>
      </c>
      <c r="H3" s="421" t="s">
        <v>273</v>
      </c>
      <c r="I3" s="31"/>
      <c r="J3" s="423" t="s">
        <v>256</v>
      </c>
      <c r="K3" s="33" t="s">
        <v>297</v>
      </c>
      <c r="L3" s="425" t="s">
        <v>257</v>
      </c>
      <c r="M3" s="427" t="s">
        <v>258</v>
      </c>
      <c r="N3" s="429" t="s">
        <v>259</v>
      </c>
      <c r="O3" s="429" t="s">
        <v>552</v>
      </c>
      <c r="P3" s="429" t="s">
        <v>553</v>
      </c>
    </row>
    <row r="4" spans="1:16" ht="15" thickBot="1" x14ac:dyDescent="0.4">
      <c r="C4" s="414" t="s">
        <v>623</v>
      </c>
      <c r="D4" s="411" t="s">
        <v>570</v>
      </c>
      <c r="E4" s="358"/>
      <c r="F4" s="34" t="s">
        <v>300</v>
      </c>
      <c r="G4" s="35"/>
      <c r="H4" s="422"/>
      <c r="I4" s="31"/>
      <c r="J4" s="424"/>
      <c r="K4" s="36" t="s">
        <v>298</v>
      </c>
      <c r="L4" s="426"/>
      <c r="M4" s="428"/>
      <c r="N4" s="430"/>
      <c r="O4" s="430"/>
      <c r="P4" s="430"/>
    </row>
    <row r="5" spans="1:16" ht="15" thickBot="1" x14ac:dyDescent="0.4">
      <c r="C5" s="415"/>
      <c r="D5" s="412"/>
      <c r="E5" s="417" t="s">
        <v>909</v>
      </c>
      <c r="F5" s="43" t="s">
        <v>350</v>
      </c>
      <c r="G5" s="37" t="str">
        <f>VLOOKUP(F5,Tâches!G24:H43,2,FALSE)</f>
        <v>Vérifier la conformité d’une livraison en comparant le matériel commandé et le matériel livré</v>
      </c>
      <c r="H5" s="38" t="str">
        <f>VLOOKUP(F5,Tâches!I24:J43,2,FALSE)</f>
        <v>T1</v>
      </c>
      <c r="I5" s="39"/>
      <c r="J5" s="44" t="s">
        <v>260</v>
      </c>
      <c r="K5" s="21" t="s">
        <v>260</v>
      </c>
      <c r="L5" s="21" t="s">
        <v>260</v>
      </c>
      <c r="M5" s="21" t="s">
        <v>260</v>
      </c>
      <c r="N5" s="22" t="s">
        <v>260</v>
      </c>
      <c r="O5" s="22" t="s">
        <v>260</v>
      </c>
      <c r="P5" s="22" t="s">
        <v>260</v>
      </c>
    </row>
    <row r="6" spans="1:16" ht="15" thickBot="1" x14ac:dyDescent="0.4">
      <c r="C6" s="415"/>
      <c r="D6" s="412"/>
      <c r="E6" s="418"/>
      <c r="F6" s="43" t="s">
        <v>351</v>
      </c>
      <c r="G6" s="37" t="str">
        <f>VLOOKUP(F6,Tâches!G24:H43,2,FALSE)</f>
        <v>Vérifier l’état des fournitures</v>
      </c>
      <c r="H6" s="38" t="str">
        <f>VLOOKUP(F6,Tâches!I24:J43,2,FALSE)</f>
        <v>T1</v>
      </c>
      <c r="I6" s="39"/>
      <c r="J6" s="45"/>
      <c r="K6" s="46"/>
      <c r="L6" s="46"/>
      <c r="M6" s="46"/>
      <c r="N6" s="47"/>
      <c r="O6" s="47"/>
      <c r="P6" s="47"/>
    </row>
    <row r="7" spans="1:16" ht="15" thickBot="1" x14ac:dyDescent="0.4">
      <c r="C7" s="415"/>
      <c r="D7" s="412"/>
      <c r="E7" s="418"/>
      <c r="F7" s="43" t="s">
        <v>352</v>
      </c>
      <c r="G7" s="37" t="str">
        <f>VLOOKUP(F7,Tâches!G24:H43,2,FALSE)</f>
        <v>Vérifier l’outillage nécessaire à la réalisation des opérations</v>
      </c>
      <c r="H7" s="38" t="str">
        <f>VLOOKUP(F7,Tâches!I24:J43,2,FALSE)</f>
        <v>T1</v>
      </c>
      <c r="I7" s="39"/>
      <c r="J7" s="45"/>
      <c r="K7" s="46"/>
      <c r="L7" s="46"/>
      <c r="M7" s="46"/>
      <c r="N7" s="47"/>
      <c r="O7" s="47"/>
      <c r="P7" s="47"/>
    </row>
    <row r="8" spans="1:16" ht="15" thickBot="1" x14ac:dyDescent="0.4">
      <c r="C8" s="415"/>
      <c r="D8" s="412"/>
      <c r="E8" s="418"/>
      <c r="F8" s="43" t="s">
        <v>353</v>
      </c>
      <c r="G8" s="37" t="str">
        <f>VLOOKUP(F8,Tâches!G24:H43,2,FALSE)</f>
        <v>Situer l’installation dans son environnement</v>
      </c>
      <c r="H8" s="38" t="str">
        <f>VLOOKUP(F8,Tâches!I24:J43,2,FALSE)</f>
        <v>T2</v>
      </c>
      <c r="I8" s="39"/>
      <c r="J8" s="45"/>
      <c r="K8" s="46"/>
      <c r="L8" s="46"/>
      <c r="M8" s="46"/>
      <c r="N8" s="47"/>
      <c r="O8" s="47"/>
      <c r="P8" s="47"/>
    </row>
    <row r="9" spans="1:16" ht="15" thickBot="1" x14ac:dyDescent="0.4">
      <c r="C9" s="416"/>
      <c r="D9" s="412"/>
      <c r="E9" s="412" t="s">
        <v>910</v>
      </c>
      <c r="F9" s="43" t="s">
        <v>350</v>
      </c>
      <c r="G9" s="37" t="str">
        <f>VLOOKUP(F9,Tâches!G24:H43,2,FALSE)</f>
        <v>Vérifier la conformité d’une livraison en comparant le matériel commandé et le matériel livré</v>
      </c>
      <c r="H9" s="38" t="str">
        <f>VLOOKUP(F9,Tâches!I24:J43,2,FALSE)</f>
        <v>T1</v>
      </c>
      <c r="I9" s="39"/>
      <c r="J9" s="45"/>
      <c r="K9" s="46"/>
      <c r="L9" s="46"/>
      <c r="M9" s="46"/>
      <c r="N9" s="47"/>
      <c r="O9" s="47"/>
      <c r="P9" s="47"/>
    </row>
    <row r="10" spans="1:16" ht="15" thickBot="1" x14ac:dyDescent="0.4">
      <c r="D10" s="412"/>
      <c r="E10" s="412"/>
      <c r="F10" s="43" t="s">
        <v>351</v>
      </c>
      <c r="G10" s="37" t="str">
        <f>VLOOKUP(F10,Tâches!G24:H43,2,FALSE)</f>
        <v>Vérifier l’état des fournitures</v>
      </c>
      <c r="H10" s="38" t="str">
        <f>VLOOKUP(F10,Tâches!I24:J43,2,FALSE)</f>
        <v>T1</v>
      </c>
      <c r="I10" s="39"/>
      <c r="J10" s="45"/>
      <c r="K10" s="46"/>
      <c r="L10" s="46"/>
      <c r="M10" s="46"/>
      <c r="N10" s="47"/>
      <c r="O10" s="47"/>
      <c r="P10" s="47"/>
    </row>
    <row r="11" spans="1:16" ht="15" thickBot="1" x14ac:dyDescent="0.4">
      <c r="C11" s="13"/>
      <c r="D11" s="412"/>
      <c r="E11" s="412"/>
      <c r="F11" s="43" t="s">
        <v>352</v>
      </c>
      <c r="G11" s="37" t="str">
        <f>VLOOKUP(F11,Tâches!G24:H43,2,FALSE)</f>
        <v>Vérifier l’outillage nécessaire à la réalisation des opérations</v>
      </c>
      <c r="H11" s="38" t="str">
        <f>VLOOKUP(F11,Tâches!I24:J43,2,FALSE)</f>
        <v>T1</v>
      </c>
      <c r="I11" s="39"/>
      <c r="J11" s="45"/>
      <c r="K11" s="46"/>
      <c r="L11" s="46"/>
      <c r="M11" s="46"/>
      <c r="N11" s="47"/>
      <c r="O11" s="47"/>
      <c r="P11" s="47"/>
    </row>
    <row r="12" spans="1:16" ht="15" thickBot="1" x14ac:dyDescent="0.4">
      <c r="C12" s="13"/>
      <c r="D12" s="413"/>
      <c r="E12" s="432" t="s">
        <v>911</v>
      </c>
      <c r="F12" s="43" t="s">
        <v>356</v>
      </c>
      <c r="G12" s="37" t="str">
        <f>VLOOKUP(F12,Tâches!G24:H43,2,FALSE)</f>
        <v>Implanter les matériels et les accessoires</v>
      </c>
      <c r="H12" s="38" t="str">
        <f>VLOOKUP(F12,Tâches!I24:J43,2,FALSE)</f>
        <v>T2</v>
      </c>
      <c r="I12" s="39"/>
      <c r="J12" s="45"/>
      <c r="K12" s="46"/>
      <c r="L12" s="46"/>
      <c r="M12" s="46"/>
      <c r="N12" s="47"/>
      <c r="O12" s="47"/>
      <c r="P12" s="47"/>
    </row>
    <row r="13" spans="1:16" ht="15" thickBot="1" x14ac:dyDescent="0.4">
      <c r="C13" s="42"/>
      <c r="E13" s="432"/>
      <c r="F13" s="43" t="s">
        <v>358</v>
      </c>
      <c r="G13" s="37" t="str">
        <f>VLOOKUP(F13,Tâches!G24:H43,2,FALSE)</f>
        <v>Poser un réseau fluidique</v>
      </c>
      <c r="H13" s="38" t="str">
        <f>VLOOKUP(F13,Tâches!I24:J43,2,FALSE)</f>
        <v>T3</v>
      </c>
      <c r="J13" s="45"/>
      <c r="K13" s="46"/>
      <c r="L13" s="46"/>
      <c r="M13" s="46"/>
      <c r="N13" s="47"/>
      <c r="O13" s="47"/>
      <c r="P13" s="47"/>
    </row>
    <row r="14" spans="1:16" ht="15" thickBot="1" x14ac:dyDescent="0.4">
      <c r="C14" s="42"/>
      <c r="E14" s="432"/>
      <c r="F14" s="43" t="s">
        <v>359</v>
      </c>
      <c r="G14" s="37" t="str">
        <f>VLOOKUP(F14,Tâches!G24:H43,2,FALSE)</f>
        <v>Réaliser le raccordement fluidique des appareils</v>
      </c>
      <c r="H14" s="38" t="str">
        <f>VLOOKUP(F14,Tâches!I24:J43,2,FALSE)</f>
        <v>T3</v>
      </c>
      <c r="J14" s="45"/>
      <c r="K14" s="46"/>
      <c r="L14" s="46"/>
      <c r="M14" s="46"/>
      <c r="N14" s="47"/>
      <c r="O14" s="47"/>
      <c r="P14" s="47"/>
    </row>
    <row r="15" spans="1:16" ht="15" thickBot="1" x14ac:dyDescent="0.4">
      <c r="C15" s="42"/>
      <c r="E15" s="432"/>
      <c r="F15" s="43" t="s">
        <v>360</v>
      </c>
      <c r="G15" s="37" t="str">
        <f>VLOOKUP(F15,Tâches!G24:H43,2,FALSE)</f>
        <v xml:space="preserve">Effectuer les contrôles associés </v>
      </c>
      <c r="H15" s="38" t="str">
        <f>VLOOKUP(F15,Tâches!I24:J43,2,FALSE)</f>
        <v>T3</v>
      </c>
      <c r="J15" s="45"/>
      <c r="K15" s="46"/>
      <c r="L15" s="46"/>
      <c r="M15" s="46"/>
      <c r="N15" s="47"/>
      <c r="O15" s="47"/>
      <c r="P15" s="47"/>
    </row>
    <row r="16" spans="1:16" ht="15" thickBot="1" x14ac:dyDescent="0.4">
      <c r="C16" s="42"/>
      <c r="E16" s="432"/>
      <c r="F16" s="43" t="s">
        <v>358</v>
      </c>
      <c r="G16" s="37" t="str">
        <f>VLOOKUP(F16,Tâches!G24:H43,2,FALSE)</f>
        <v>Poser un réseau fluidique</v>
      </c>
      <c r="H16" s="38" t="str">
        <f>VLOOKUP(F16,Tâches!I24:J43,2,FALSE)</f>
        <v>T3</v>
      </c>
      <c r="J16" s="45"/>
      <c r="K16" s="46"/>
      <c r="L16" s="46"/>
      <c r="M16" s="46"/>
      <c r="N16" s="47"/>
      <c r="O16" s="47"/>
      <c r="P16" s="47"/>
    </row>
    <row r="17" spans="3:16" ht="15" thickBot="1" x14ac:dyDescent="0.4">
      <c r="C17" s="42"/>
      <c r="E17" s="432"/>
      <c r="F17" s="43" t="s">
        <v>357</v>
      </c>
      <c r="G17" s="37" t="str">
        <f>VLOOKUP(F17,Tâches!G24:H43,2,FALSE)</f>
        <v>Réaliser le façonnage des réseaux fluidiques</v>
      </c>
      <c r="H17" s="38" t="str">
        <f>VLOOKUP(F17,Tâches!I24:J43,2,FALSE)</f>
        <v>T3</v>
      </c>
      <c r="J17" s="45"/>
      <c r="K17" s="46"/>
      <c r="L17" s="46"/>
      <c r="M17" s="46"/>
      <c r="N17" s="47"/>
      <c r="O17" s="47"/>
      <c r="P17" s="47"/>
    </row>
    <row r="18" spans="3:16" ht="15" thickBot="1" x14ac:dyDescent="0.4">
      <c r="C18" s="42"/>
      <c r="E18" s="431" t="s">
        <v>912</v>
      </c>
      <c r="F18" s="43" t="s">
        <v>363</v>
      </c>
      <c r="G18" s="37" t="str">
        <f>VLOOKUP(F18,Tâches!G24:H43,2,FALSE)</f>
        <v>Adapter, si nécessaire, le câblage et le raccordement</v>
      </c>
      <c r="H18" s="38" t="str">
        <f>VLOOKUP(F18,Tâches!I24:J43,2,FALSE)</f>
        <v>T4</v>
      </c>
      <c r="J18" s="45"/>
      <c r="K18" s="46"/>
      <c r="L18" s="46"/>
      <c r="M18" s="46"/>
      <c r="N18" s="47"/>
      <c r="O18" s="47"/>
      <c r="P18" s="47"/>
    </row>
    <row r="19" spans="3:16" ht="15" thickBot="1" x14ac:dyDescent="0.4">
      <c r="E19" s="431"/>
      <c r="F19" s="43" t="s">
        <v>364</v>
      </c>
      <c r="G19" s="37" t="str">
        <f>VLOOKUP(F19,Tâches!G24:H43,2,FALSE)</f>
        <v>Effectuer les contrôles associés</v>
      </c>
      <c r="H19" s="38" t="str">
        <f>VLOOKUP(F19,Tâches!I24:J43,2,FALSE)</f>
        <v>T4</v>
      </c>
    </row>
    <row r="20" spans="3:16" ht="15" thickBot="1" x14ac:dyDescent="0.4">
      <c r="E20" s="431"/>
      <c r="F20" s="43" t="s">
        <v>361</v>
      </c>
      <c r="G20" s="37" t="str">
        <f>VLOOKUP(F20,Tâches!G24:H43,2,FALSE)</f>
        <v>Repérer les contraintes de câblage et de raccordement</v>
      </c>
      <c r="H20" s="38" t="str">
        <f>VLOOKUP(F20,Tâches!I24:J43,2,FALSE)</f>
        <v>T4</v>
      </c>
    </row>
    <row r="21" spans="3:16" ht="15" thickBot="1" x14ac:dyDescent="0.4">
      <c r="E21" s="431"/>
      <c r="F21" s="43" t="s">
        <v>366</v>
      </c>
      <c r="G21" s="37" t="str">
        <f>VLOOKUP(F21,Tâches!G24:H43,2,FALSE)</f>
        <v>Éviter le gaspillage des matières premières et des énergies</v>
      </c>
      <c r="H21" s="38" t="str">
        <f>VLOOKUP(F21,Tâches!I24:J43,2,FALSE)</f>
        <v>T5</v>
      </c>
    </row>
    <row r="22" spans="3:16" ht="15" thickBot="1" x14ac:dyDescent="0.4">
      <c r="E22" s="431"/>
      <c r="F22" s="43" t="s">
        <v>365</v>
      </c>
      <c r="G22" s="37" t="str">
        <f>VLOOKUP(F22,Tâches!G24:H43,2,FALSE)</f>
        <v>Trier et évacuer les déchets générés par son activité</v>
      </c>
      <c r="H22" s="38" t="str">
        <f>VLOOKUP(F22,Tâches!I24:J43,2,FALSE)</f>
        <v>T5</v>
      </c>
    </row>
    <row r="23" spans="3:16" ht="15" thickBot="1" x14ac:dyDescent="0.4">
      <c r="E23" s="431"/>
      <c r="F23" s="43" t="s">
        <v>363</v>
      </c>
      <c r="G23" s="37" t="str">
        <f>VLOOKUP(F23,Tâches!G24:H43,2,FALSE)</f>
        <v>Adapter, si nécessaire, le câblage et le raccordement</v>
      </c>
      <c r="H23" s="38" t="str">
        <f>VLOOKUP(F23,Tâches!I24:J43,2,FALSE)</f>
        <v>T4</v>
      </c>
    </row>
    <row r="24" spans="3:16" ht="15" thickBot="1" x14ac:dyDescent="0.4">
      <c r="E24" s="432" t="s">
        <v>913</v>
      </c>
      <c r="F24" s="43" t="s">
        <v>365</v>
      </c>
      <c r="G24" s="37" t="str">
        <f>VLOOKUP(F24,Tâches!G24:H43,2,FALSE)</f>
        <v>Trier et évacuer les déchets générés par son activité</v>
      </c>
      <c r="H24" s="38" t="str">
        <f>VLOOKUP(F24,Tâches!I24:J43,2,FALSE)</f>
        <v>T5</v>
      </c>
    </row>
    <row r="25" spans="3:16" x14ac:dyDescent="0.35">
      <c r="E25" s="432"/>
      <c r="F25" s="43" t="s">
        <v>366</v>
      </c>
      <c r="G25" s="37" t="str">
        <f>VLOOKUP(F25,Tâches!G24:H43,2,FALSE)</f>
        <v>Éviter le gaspillage des matières premières et des énergies</v>
      </c>
      <c r="H25" s="38" t="str">
        <f>VLOOKUP(F25,Tâches!I24:J43,2,FALSE)</f>
        <v>T5</v>
      </c>
    </row>
  </sheetData>
  <sheetProtection sheet="1" selectLockedCells="1"/>
  <mergeCells count="17">
    <mergeCell ref="E18:E23"/>
    <mergeCell ref="E12:E17"/>
    <mergeCell ref="E24:E25"/>
    <mergeCell ref="O2:P2"/>
    <mergeCell ref="O3:O4"/>
    <mergeCell ref="P3:P4"/>
    <mergeCell ref="D4:D12"/>
    <mergeCell ref="C4:C9"/>
    <mergeCell ref="E5:E8"/>
    <mergeCell ref="E9:E11"/>
    <mergeCell ref="J1:N1"/>
    <mergeCell ref="J2:N2"/>
    <mergeCell ref="H3:H4"/>
    <mergeCell ref="J3:J4"/>
    <mergeCell ref="L3:L4"/>
    <mergeCell ref="M3:M4"/>
    <mergeCell ref="N3:N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06F78A-7BE2-419B-B685-D9ECB07431C4}">
          <x14:formula1>
            <xm:f>Tâches!$G$24:$G$43</xm:f>
          </x14:formula1>
          <xm:sqref>F5:F25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V47"/>
  <sheetViews>
    <sheetView topLeftCell="N1" zoomScale="80" zoomScaleNormal="80" workbookViewId="0">
      <selection activeCell="S10" sqref="S10"/>
    </sheetView>
  </sheetViews>
  <sheetFormatPr baseColWidth="10" defaultColWidth="11.54296875" defaultRowHeight="14.5" x14ac:dyDescent="0.35"/>
  <cols>
    <col min="1" max="1" width="5.453125" style="2" customWidth="1"/>
    <col min="2" max="2" width="6.453125" style="2" customWidth="1"/>
    <col min="3" max="3" width="49" style="2" customWidth="1"/>
    <col min="4" max="4" width="45.1796875" style="2" customWidth="1"/>
    <col min="5" max="5" width="27.54296875" style="2" customWidth="1"/>
    <col min="6" max="6" width="112.453125" style="2" customWidth="1"/>
    <col min="7" max="7" width="10.453125" style="39" customWidth="1"/>
    <col min="8" max="8" width="12.54296875" style="39" customWidth="1"/>
    <col min="9" max="9" width="11.54296875" style="2" customWidth="1"/>
    <col min="10" max="10" width="15.54296875" style="2" customWidth="1"/>
    <col min="11" max="11" width="100.54296875" style="2" customWidth="1"/>
    <col min="12" max="12" width="116.54296875" style="2" customWidth="1"/>
    <col min="13" max="13" width="15.54296875" style="2" customWidth="1"/>
    <col min="14" max="14" width="11" style="2" customWidth="1"/>
    <col min="15" max="15" width="11.54296875" style="2" customWidth="1"/>
    <col min="16" max="16" width="11.81640625" style="2" customWidth="1"/>
    <col min="17" max="18" width="24.453125" style="2" customWidth="1"/>
    <col min="19" max="19" width="14.453125" style="2" customWidth="1"/>
    <col min="20" max="20" width="61.453125" style="2" customWidth="1"/>
    <col min="21" max="21" width="17.54296875" style="35" customWidth="1"/>
    <col min="22" max="22" width="71.453125" style="2" customWidth="1"/>
    <col min="23" max="24" width="16.453125" style="2" customWidth="1"/>
    <col min="25" max="16384" width="11.54296875" style="2"/>
  </cols>
  <sheetData>
    <row r="2" spans="3:22" x14ac:dyDescent="0.35">
      <c r="J2" s="2" t="s">
        <v>206</v>
      </c>
      <c r="N2" s="436" t="s">
        <v>290</v>
      </c>
      <c r="O2" s="436"/>
      <c r="P2" s="436"/>
      <c r="S2" s="2" t="s">
        <v>206</v>
      </c>
    </row>
    <row r="3" spans="3:22" ht="15" thickBot="1" x14ac:dyDescent="0.4">
      <c r="J3" s="1" t="s">
        <v>205</v>
      </c>
      <c r="N3" s="436" t="s">
        <v>288</v>
      </c>
      <c r="O3" s="436"/>
      <c r="P3" s="436"/>
      <c r="S3" s="1" t="s">
        <v>207</v>
      </c>
    </row>
    <row r="4" spans="3:22" ht="15" thickBot="1" x14ac:dyDescent="0.4">
      <c r="C4" s="1"/>
      <c r="D4" s="48"/>
      <c r="E4" s="49"/>
      <c r="F4" s="50"/>
      <c r="G4" s="437" t="s">
        <v>273</v>
      </c>
      <c r="H4" s="439" t="s">
        <v>272</v>
      </c>
      <c r="I4" s="441" t="s">
        <v>274</v>
      </c>
      <c r="J4" s="5" t="s">
        <v>300</v>
      </c>
      <c r="N4" s="443" t="s">
        <v>302</v>
      </c>
      <c r="O4" s="443"/>
      <c r="P4" s="443"/>
      <c r="S4" s="5" t="s">
        <v>300</v>
      </c>
    </row>
    <row r="5" spans="3:22" ht="15" thickBot="1" x14ac:dyDescent="0.4">
      <c r="C5" s="51" t="s">
        <v>914</v>
      </c>
      <c r="D5" s="52" t="s">
        <v>299</v>
      </c>
      <c r="E5" s="53" t="s">
        <v>28</v>
      </c>
      <c r="F5" s="54"/>
      <c r="G5" s="438"/>
      <c r="H5" s="440"/>
      <c r="I5" s="442"/>
      <c r="J5" s="55" t="s">
        <v>129</v>
      </c>
      <c r="K5" s="56" t="s">
        <v>169</v>
      </c>
      <c r="L5" s="57" t="s">
        <v>25</v>
      </c>
      <c r="M5" s="58" t="s">
        <v>172</v>
      </c>
      <c r="N5" s="59" t="s">
        <v>5</v>
      </c>
      <c r="O5" s="59" t="s">
        <v>369</v>
      </c>
      <c r="P5" s="60" t="s">
        <v>370</v>
      </c>
      <c r="Q5" s="61" t="s">
        <v>276</v>
      </c>
      <c r="R5" s="32" t="s">
        <v>277</v>
      </c>
      <c r="S5" s="62" t="s">
        <v>11</v>
      </c>
      <c r="U5" s="35" t="s">
        <v>573</v>
      </c>
      <c r="V5" s="35" t="s">
        <v>574</v>
      </c>
    </row>
    <row r="6" spans="3:22" ht="15" thickBot="1" x14ac:dyDescent="0.4">
      <c r="C6" s="434" t="str">
        <f>'2. Problématisation E31a'!D4</f>
        <v>Description de la préparation de la modification de l'installation présente sur l'E2</v>
      </c>
      <c r="D6" s="63" t="str">
        <f>'2. Problématisation E31a'!E5</f>
        <v>Organiser et sécuriser son intervention</v>
      </c>
      <c r="E6" s="64" t="str">
        <f>'2. Problématisation E31a'!F5</f>
        <v>A2T11</v>
      </c>
      <c r="F6" s="54" t="str">
        <f>'2. Problématisation E31a'!G5</f>
        <v>Vérifier la conformité d’une livraison en comparant le matériel commandé et le matériel livré</v>
      </c>
      <c r="G6" s="65" t="str">
        <f>'2. Problématisation E31a'!H5</f>
        <v>T1</v>
      </c>
      <c r="H6" s="66" t="str">
        <f>VLOOKUP(G6,Tâches!J24:K43,2,FALSE)</f>
        <v>C4 ; C5</v>
      </c>
      <c r="I6" s="40" t="str">
        <f>VLOOKUP(J6,Compétences!G38:H65,2,FALSE)</f>
        <v>C4</v>
      </c>
      <c r="J6" s="86" t="s">
        <v>749</v>
      </c>
      <c r="K6" s="67" t="str">
        <f>VLOOKUP(J6,Compétences!A38:B65,2,FALSE)</f>
        <v>Organiser l'intervention</v>
      </c>
      <c r="L6" s="68" t="str">
        <f>VLOOKUP(J6,Compétences!C38:D65,2,FALSE)</f>
        <v>Les activités sont (ré)organisées en fonction des aléas (techniques, organisationnels…)</v>
      </c>
      <c r="M6" s="69" t="str">
        <f>I6</f>
        <v>C4</v>
      </c>
      <c r="N6" s="87">
        <v>0.25</v>
      </c>
      <c r="O6" s="87"/>
      <c r="P6" s="88"/>
      <c r="Q6" s="70" t="str">
        <f>VLOOKUP(M6,Tâches!V25:W50,2,FALSE)</f>
        <v>S1 ; S5 ; S6 ; S7</v>
      </c>
      <c r="R6" s="71" t="str">
        <f>VLOOKUP(S6,Savoirs!D3:E32,2,FALSE)</f>
        <v>S1</v>
      </c>
      <c r="S6" s="91" t="s">
        <v>19</v>
      </c>
      <c r="T6" s="48" t="str">
        <f>VLOOKUP(S6,Savoirs!F3:G32,2,FALSE)</f>
        <v>L’entreprise</v>
      </c>
      <c r="U6" s="35">
        <v>1</v>
      </c>
      <c r="V6" s="92"/>
    </row>
    <row r="7" spans="3:22" ht="15" thickBot="1" x14ac:dyDescent="0.4">
      <c r="C7" s="434"/>
      <c r="D7" s="63"/>
      <c r="E7" s="64" t="str">
        <f>'2. Problématisation E31a'!F6</f>
        <v>A2T12</v>
      </c>
      <c r="F7" s="54" t="str">
        <f>'2. Problématisation E31a'!G6</f>
        <v>Vérifier l’état des fournitures</v>
      </c>
      <c r="G7" s="65" t="str">
        <f>'2. Problématisation E31a'!H6</f>
        <v>T1</v>
      </c>
      <c r="H7" s="66" t="str">
        <f>VLOOKUP(G7,Tâches!J24:K43,2,FALSE)</f>
        <v>C4 ; C5</v>
      </c>
      <c r="I7" s="40" t="str">
        <f>VLOOKUP(J7,Compétences!G38:H65,2,FALSE)</f>
        <v>C4</v>
      </c>
      <c r="J7" s="86" t="s">
        <v>166</v>
      </c>
      <c r="K7" s="67" t="str">
        <f>VLOOKUP(J7,Compétences!A38:B65,2,FALSE)</f>
        <v xml:space="preserve">Organiser son poste de travail </v>
      </c>
      <c r="L7" s="68" t="str">
        <f>VLOOKUP(J7,Compétences!C38:D65,2,FALSE)</f>
        <v>Les anomalies techniques sont repérées et signalées</v>
      </c>
      <c r="M7" s="69" t="str">
        <f t="shared" ref="M7:M26" si="0">I7</f>
        <v>C4</v>
      </c>
      <c r="N7" s="87">
        <v>0.25</v>
      </c>
      <c r="O7" s="87"/>
      <c r="P7" s="88"/>
      <c r="Q7" s="70" t="str">
        <f>VLOOKUP(M7,Tâches!V25:W50,2,FALSE)</f>
        <v>S1 ; S5 ; S6 ; S7</v>
      </c>
      <c r="R7" s="71" t="str">
        <f>VLOOKUP(S7,Savoirs!D3:E32,2,FALSE)</f>
        <v>S1</v>
      </c>
      <c r="S7" s="91" t="s">
        <v>20</v>
      </c>
      <c r="T7" s="72" t="str">
        <f>VLOOKUP(S7,Savoirs!F3:G32,2,FALSE)</f>
        <v>Les intervenants</v>
      </c>
      <c r="U7" s="35">
        <v>2</v>
      </c>
      <c r="V7" s="92"/>
    </row>
    <row r="8" spans="3:22" ht="15" thickBot="1" x14ac:dyDescent="0.4">
      <c r="C8" s="434"/>
      <c r="D8" s="63"/>
      <c r="E8" s="64" t="str">
        <f>'2. Problématisation E31a'!F7</f>
        <v>A2T13</v>
      </c>
      <c r="F8" s="54" t="str">
        <f>'2. Problématisation E31a'!G7</f>
        <v>Vérifier l’outillage nécessaire à la réalisation des opérations</v>
      </c>
      <c r="G8" s="65" t="str">
        <f>'2. Problématisation E31a'!H7</f>
        <v>T1</v>
      </c>
      <c r="H8" s="66" t="str">
        <f>VLOOKUP(G8,Tâches!J24:K43,2,FALSE)</f>
        <v>C4 ; C5</v>
      </c>
      <c r="I8" s="40" t="str">
        <f>VLOOKUP(J8,Compétences!G38:H65,2,FALSE)</f>
        <v>C4</v>
      </c>
      <c r="J8" s="86" t="s">
        <v>167</v>
      </c>
      <c r="K8" s="67" t="str">
        <f>VLOOKUP(J8,Compétences!A38:B65,2,FALSE)</f>
        <v xml:space="preserve">Organiser son poste de travail </v>
      </c>
      <c r="L8" s="68" t="str">
        <f>VLOOKUP(J8,Compétences!C38:D65,2,FALSE)</f>
        <v>Le poste de travail est approvisionné en matériels et outillages et avec méthode</v>
      </c>
      <c r="M8" s="69" t="str">
        <f t="shared" si="0"/>
        <v>C4</v>
      </c>
      <c r="N8" s="87">
        <v>0.25</v>
      </c>
      <c r="O8" s="87"/>
      <c r="P8" s="88"/>
      <c r="Q8" s="70" t="str">
        <f>VLOOKUP(M8,Tâches!V25:W50,2,FALSE)</f>
        <v>S1 ; S5 ; S6 ; S7</v>
      </c>
      <c r="R8" s="71" t="str">
        <f>VLOOKUP(S8,Savoirs!D3:E32,2,FALSE)</f>
        <v>S1</v>
      </c>
      <c r="S8" s="91" t="s">
        <v>21</v>
      </c>
      <c r="T8" s="72" t="str">
        <f>VLOOKUP(S8,Savoirs!F3:G32,2,FALSE)</f>
        <v>Les étapes d’une intervention</v>
      </c>
      <c r="U8" s="35">
        <v>3</v>
      </c>
      <c r="V8" s="92"/>
    </row>
    <row r="9" spans="3:22" ht="15" thickBot="1" x14ac:dyDescent="0.4">
      <c r="C9" s="434"/>
      <c r="D9" s="63"/>
      <c r="E9" s="64" t="str">
        <f>'2. Problématisation E31a'!F8</f>
        <v>A2T21</v>
      </c>
      <c r="F9" s="54" t="str">
        <f>'2. Problématisation E31a'!G8</f>
        <v>Situer l’installation dans son environnement</v>
      </c>
      <c r="G9" s="65" t="str">
        <f>'2. Problématisation E31a'!H8</f>
        <v>T2</v>
      </c>
      <c r="H9" s="66" t="str">
        <f>VLOOKUP(G9,Tâches!J24:K43,2,FALSE)</f>
        <v>C6</v>
      </c>
      <c r="I9" s="40" t="str">
        <f>VLOOKUP(J9,Compétences!G38:H65,2,FALSE)</f>
        <v>C4</v>
      </c>
      <c r="J9" s="86" t="s">
        <v>168</v>
      </c>
      <c r="K9" s="67" t="str">
        <f>VLOOKUP(J9,Compétences!A38:B65,2,FALSE)</f>
        <v xml:space="preserve">Organiser son poste de travail </v>
      </c>
      <c r="L9" s="68" t="str">
        <f>VLOOKUP(J9,Compétences!C38:D65,2,FALSE)</f>
        <v>Le lieux d'activités est restitué quotidiennenment conformément aux règles d'hygiène et de sécurité</v>
      </c>
      <c r="M9" s="69" t="str">
        <f t="shared" si="0"/>
        <v>C4</v>
      </c>
      <c r="N9" s="87">
        <v>0.25</v>
      </c>
      <c r="O9" s="87"/>
      <c r="P9" s="88"/>
      <c r="Q9" s="70" t="str">
        <f>VLOOKUP(M9,Tâches!V25:W50,2,FALSE)</f>
        <v>S1 ; S5 ; S6 ; S7</v>
      </c>
      <c r="R9" s="71" t="str">
        <f>VLOOKUP(S9,Savoirs!D3:E32,2,FALSE)</f>
        <v>S1</v>
      </c>
      <c r="S9" s="91" t="s">
        <v>22</v>
      </c>
      <c r="T9" s="72" t="str">
        <f>VLOOKUP(S9,Savoirs!F3:G32,2,FALSE)</f>
        <v>Les procédures administratives</v>
      </c>
      <c r="U9" s="35">
        <v>4</v>
      </c>
      <c r="V9" s="92"/>
    </row>
    <row r="10" spans="3:22" ht="15" thickBot="1" x14ac:dyDescent="0.4">
      <c r="C10" s="434"/>
      <c r="D10" s="63" t="str">
        <f>'2. Problématisation E31a'!E9</f>
        <v xml:space="preserve">Réceptionner les approvisionnements </v>
      </c>
      <c r="E10" s="64" t="str">
        <f>'2. Problématisation E31a'!F9</f>
        <v>A2T11</v>
      </c>
      <c r="F10" s="54" t="str">
        <f>'2. Problématisation E31a'!G9</f>
        <v>Vérifier la conformité d’une livraison en comparant le matériel commandé et le matériel livré</v>
      </c>
      <c r="G10" s="65" t="str">
        <f>'2. Problématisation E31a'!H9</f>
        <v>T1</v>
      </c>
      <c r="H10" s="66" t="str">
        <f>VLOOKUP(G10,Tâches!J24:K43,2,FALSE)</f>
        <v>C4 ; C5</v>
      </c>
      <c r="I10" s="40" t="str">
        <f>VLOOKUP(J10,Compétences!G38:H65,2,FALSE)</f>
        <v>C5</v>
      </c>
      <c r="J10" s="86" t="s">
        <v>437</v>
      </c>
      <c r="K10" s="67" t="str">
        <f>VLOOKUP(J10,Compétences!A38:B65,2,FALSE)</f>
        <v>Vérifier la conformité des matériels</v>
      </c>
      <c r="L10" s="68" t="str">
        <f>VLOOKUP(J10,Compétences!C38:D65,2,FALSE)</f>
        <v>Les caractéristiques techniques sont vérifiées</v>
      </c>
      <c r="M10" s="69" t="str">
        <f t="shared" si="0"/>
        <v>C5</v>
      </c>
      <c r="N10" s="87"/>
      <c r="O10" s="87">
        <v>0.25</v>
      </c>
      <c r="P10" s="88"/>
      <c r="Q10" s="70" t="str">
        <f>VLOOKUP(M10,Tâches!V25:W50,2,FALSE)</f>
        <v>S1 ; S4 ; S7</v>
      </c>
      <c r="R10" s="71" t="str">
        <f>VLOOKUP(S10,Savoirs!D3:E32,2,FALSE)</f>
        <v>S1</v>
      </c>
      <c r="S10" s="91" t="s">
        <v>23</v>
      </c>
      <c r="T10" s="72" t="str">
        <f>VLOOKUP(S10,Savoirs!F3:G32,2,FALSE)</f>
        <v>Les qualifications, garanties et responsabilités</v>
      </c>
      <c r="U10" s="35">
        <v>5</v>
      </c>
      <c r="V10" s="92"/>
    </row>
    <row r="11" spans="3:22" ht="15" thickBot="1" x14ac:dyDescent="0.4">
      <c r="C11" s="434"/>
      <c r="D11" s="63"/>
      <c r="E11" s="64" t="str">
        <f>'2. Problématisation E31a'!F10</f>
        <v>A2T12</v>
      </c>
      <c r="F11" s="54" t="str">
        <f>'2. Problématisation E31a'!G10</f>
        <v>Vérifier l’état des fournitures</v>
      </c>
      <c r="G11" s="65" t="str">
        <f>'2. Problématisation E31a'!H10</f>
        <v>T1</v>
      </c>
      <c r="H11" s="66" t="str">
        <f>VLOOKUP(G11,Tâches!J24:K43,2,FALSE)</f>
        <v>C4 ; C5</v>
      </c>
      <c r="I11" s="40" t="str">
        <f>VLOOKUP(J11,Compétences!G38:H65,2,FALSE)</f>
        <v>C5</v>
      </c>
      <c r="J11" s="86" t="s">
        <v>438</v>
      </c>
      <c r="K11" s="67" t="str">
        <f>VLOOKUP(J11,Compétences!A38:B65,2,FALSE)</f>
        <v>Vérifier la conformité des matériels</v>
      </c>
      <c r="L11" s="68" t="str">
        <f>VLOOKUP(J11,Compétences!C38:D65,2,FALSE)</f>
        <v>Les quantités sont contrôlées</v>
      </c>
      <c r="M11" s="69" t="str">
        <f t="shared" si="0"/>
        <v>C5</v>
      </c>
      <c r="N11" s="87"/>
      <c r="O11" s="87">
        <v>0.25</v>
      </c>
      <c r="P11" s="88"/>
      <c r="Q11" s="70" t="str">
        <f>VLOOKUP(M11,Tâches!V25:W50,2,FALSE)</f>
        <v>S1 ; S4 ; S7</v>
      </c>
      <c r="R11" s="71" t="str">
        <f>VLOOKUP(S11,Savoirs!D3:E32,2,FALSE)</f>
        <v>?</v>
      </c>
      <c r="S11" s="91" t="s">
        <v>39</v>
      </c>
      <c r="T11" s="72" t="str">
        <f>VLOOKUP(S11,Savoirs!F3:G32,2,FALSE)</f>
        <v>?</v>
      </c>
      <c r="U11" s="35">
        <v>6</v>
      </c>
      <c r="V11" s="92"/>
    </row>
    <row r="12" spans="3:22" ht="15" thickBot="1" x14ac:dyDescent="0.4">
      <c r="C12" s="434"/>
      <c r="D12" s="63"/>
      <c r="E12" s="64" t="str">
        <f>'2. Problématisation E31a'!F11</f>
        <v>A2T13</v>
      </c>
      <c r="F12" s="54" t="str">
        <f>'2. Problématisation E31a'!G11</f>
        <v>Vérifier l’outillage nécessaire à la réalisation des opérations</v>
      </c>
      <c r="G12" s="65" t="str">
        <f>'2. Problématisation E31a'!H11</f>
        <v>T1</v>
      </c>
      <c r="H12" s="66" t="str">
        <f>VLOOKUP(G12,Tâches!J24:K43,2,FALSE)</f>
        <v>C4 ; C5</v>
      </c>
      <c r="I12" s="40" t="str">
        <f>VLOOKUP(J12,Compétences!G38:H65,2,FALSE)</f>
        <v>C5</v>
      </c>
      <c r="J12" s="86" t="s">
        <v>439</v>
      </c>
      <c r="K12" s="67" t="str">
        <f>VLOOKUP(J12,Compétences!A38:B65,2,FALSE)</f>
        <v>Vérifier la conformité des matériels</v>
      </c>
      <c r="L12" s="68" t="str">
        <f>VLOOKUP(J12,Compétences!C38:D65,2,FALSE)</f>
        <v>Les éventuelles anomalies sont consignées</v>
      </c>
      <c r="M12" s="69" t="str">
        <f t="shared" si="0"/>
        <v>C5</v>
      </c>
      <c r="N12" s="87"/>
      <c r="O12" s="87">
        <v>0.25</v>
      </c>
      <c r="P12" s="88"/>
      <c r="Q12" s="70" t="str">
        <f>VLOOKUP(M12,Tâches!V25:W50,2,FALSE)</f>
        <v>S1 ; S4 ; S7</v>
      </c>
      <c r="R12" s="71" t="str">
        <f>VLOOKUP(S12,Savoirs!D3:E32,2,FALSE)</f>
        <v>?</v>
      </c>
      <c r="S12" s="91" t="s">
        <v>39</v>
      </c>
      <c r="T12" s="72" t="str">
        <f>VLOOKUP(S12,Savoirs!F3:G32,2,FALSE)</f>
        <v>?</v>
      </c>
      <c r="U12" s="35">
        <v>7</v>
      </c>
      <c r="V12" s="92"/>
    </row>
    <row r="13" spans="3:22" ht="15" thickBot="1" x14ac:dyDescent="0.4">
      <c r="C13" s="435"/>
      <c r="D13" s="63" t="str">
        <f>'2. Problématisation E31a'!E12</f>
        <v>Réalisation hydraulique</v>
      </c>
      <c r="E13" s="64" t="str">
        <f>'2. Problématisation E31a'!F12</f>
        <v>A2T24</v>
      </c>
      <c r="F13" s="54" t="str">
        <f>'2. Problématisation E31a'!G12</f>
        <v>Implanter les matériels et les accessoires</v>
      </c>
      <c r="G13" s="65" t="str">
        <f>'2. Problématisation E31a'!H12</f>
        <v>T2</v>
      </c>
      <c r="H13" s="66" t="str">
        <f>VLOOKUP(G13,Tâches!J24:K43,2,FALSE)</f>
        <v>C6</v>
      </c>
      <c r="I13" s="40" t="str">
        <f>VLOOKUP(J13,Compétences!G38:H65,2,FALSE)</f>
        <v>C5</v>
      </c>
      <c r="J13" s="86" t="s">
        <v>440</v>
      </c>
      <c r="K13" s="67" t="str">
        <f>VLOOKUP(J13,Compétences!A38:B65,2,FALSE)</f>
        <v>Vérifier la conformité des matériels</v>
      </c>
      <c r="L13" s="68" t="str">
        <f>VLOOKUP(J13,Compétences!C38:D65,2,FALSE)</f>
        <v>Les bons de livraison, bons de garantie et notices techniques sont recueillis</v>
      </c>
      <c r="M13" s="69" t="str">
        <f t="shared" si="0"/>
        <v>C5</v>
      </c>
      <c r="N13" s="87"/>
      <c r="O13" s="87">
        <v>0.25</v>
      </c>
      <c r="P13" s="88"/>
      <c r="Q13" s="70" t="str">
        <f>VLOOKUP(M13,Tâches!V25:W50,2,FALSE)</f>
        <v>S1 ; S4 ; S7</v>
      </c>
      <c r="R13" s="71" t="str">
        <f>VLOOKUP(S13,Savoirs!D3:E32,2,FALSE)</f>
        <v>?</v>
      </c>
      <c r="S13" s="91" t="s">
        <v>39</v>
      </c>
      <c r="T13" s="72" t="str">
        <f>VLOOKUP(S13,Savoirs!F3:G32,2,FALSE)</f>
        <v>?</v>
      </c>
      <c r="U13" s="35">
        <v>8</v>
      </c>
      <c r="V13" s="92"/>
    </row>
    <row r="14" spans="3:22" ht="15" thickBot="1" x14ac:dyDescent="0.4">
      <c r="C14" s="9"/>
      <c r="D14" s="63"/>
      <c r="E14" s="64" t="str">
        <f>'2. Problématisation E31a'!F13</f>
        <v>A2T32</v>
      </c>
      <c r="F14" s="54" t="str">
        <f>'2. Problématisation E31a'!G13</f>
        <v>Poser un réseau fluidique</v>
      </c>
      <c r="G14" s="65" t="str">
        <f>'2. Problématisation E31a'!H13</f>
        <v>T3</v>
      </c>
      <c r="H14" s="66" t="str">
        <f>VLOOKUP(G14,Tâches!J24:K43,2,FALSE)</f>
        <v>C6</v>
      </c>
      <c r="I14" s="40" t="str">
        <f>VLOOKUP(J14,Compétences!G38:H65,2,FALSE)</f>
        <v>C6</v>
      </c>
      <c r="J14" s="86" t="s">
        <v>445</v>
      </c>
      <c r="K14" s="67" t="str">
        <f>VLOOKUP(J14,Compétences!A38:B65,2,FALSE)</f>
        <v>Implanter les matériels et les supports</v>
      </c>
      <c r="L14" s="68" t="str">
        <f>VLOOKUP(J14,Compétences!C38:D65,2,FALSE)</f>
        <v>L’implantation des appareils et supports est conforme aux consignes de la hiérarchie, aux prescriptions techniques, réglementaires et aux normes en vigueur</v>
      </c>
      <c r="M14" s="69" t="str">
        <f t="shared" si="0"/>
        <v>C6</v>
      </c>
      <c r="N14" s="87"/>
      <c r="O14" s="87"/>
      <c r="P14" s="88">
        <v>0.15</v>
      </c>
      <c r="Q14" s="70" t="str">
        <f>VLOOKUP(M14,Tâches!V25:W50,2,FALSE)</f>
        <v xml:space="preserve">S1 ; S2 ; S3 ; S5 ; S7 </v>
      </c>
      <c r="R14" s="71" t="str">
        <f>VLOOKUP(S14,Savoirs!D3:E32,2,FALSE)</f>
        <v>?</v>
      </c>
      <c r="S14" s="91" t="s">
        <v>39</v>
      </c>
      <c r="T14" s="72" t="str">
        <f>VLOOKUP(S14,Savoirs!F3:G32,2,FALSE)</f>
        <v>?</v>
      </c>
      <c r="U14" s="35">
        <v>9</v>
      </c>
      <c r="V14" s="92"/>
    </row>
    <row r="15" spans="3:22" ht="15" thickBot="1" x14ac:dyDescent="0.4">
      <c r="C15" s="9"/>
      <c r="D15" s="63"/>
      <c r="E15" s="64" t="str">
        <f>'2. Problématisation E31a'!F14</f>
        <v>A2T33</v>
      </c>
      <c r="F15" s="54" t="str">
        <f>'2. Problématisation E31a'!G14</f>
        <v>Réaliser le raccordement fluidique des appareils</v>
      </c>
      <c r="G15" s="65" t="str">
        <f>'2. Problématisation E31a'!H14</f>
        <v>T3</v>
      </c>
      <c r="H15" s="66" t="str">
        <f>VLOOKUP(G15,Tâches!J24:K43,2,FALSE)</f>
        <v>C6</v>
      </c>
      <c r="I15" s="40" t="str">
        <f>VLOOKUP(J15,Compétences!G38:H65,2,FALSE)</f>
        <v>C6</v>
      </c>
      <c r="J15" s="86" t="s">
        <v>446</v>
      </c>
      <c r="K15" s="67" t="str">
        <f>VLOOKUP(J15,Compétences!A38:B65,2,FALSE)</f>
        <v>Implanter les matériels et les supports</v>
      </c>
      <c r="L15" s="68" t="str">
        <f>VLOOKUP(J15,Compétences!C38:D65,2,FALSE)</f>
        <v>Les fixations sont adaptées à la nature de la paroi, aux charges et aux prescriptions du fabricant</v>
      </c>
      <c r="M15" s="69" t="str">
        <f t="shared" si="0"/>
        <v>C6</v>
      </c>
      <c r="N15" s="87"/>
      <c r="O15" s="87"/>
      <c r="P15" s="88">
        <v>0.15</v>
      </c>
      <c r="Q15" s="70" t="str">
        <f>VLOOKUP(M15,Tâches!V25:W50,2,FALSE)</f>
        <v xml:space="preserve">S1 ; S2 ; S3 ; S5 ; S7 </v>
      </c>
      <c r="R15" s="71" t="str">
        <f>VLOOKUP(S15,Savoirs!D3:E32,2,FALSE)</f>
        <v>?</v>
      </c>
      <c r="S15" s="91" t="s">
        <v>39</v>
      </c>
      <c r="T15" s="72" t="str">
        <f>VLOOKUP(S15,Savoirs!F3:G32,2,FALSE)</f>
        <v>?</v>
      </c>
      <c r="U15" s="35">
        <v>10</v>
      </c>
      <c r="V15" s="92"/>
    </row>
    <row r="16" spans="3:22" ht="15" thickBot="1" x14ac:dyDescent="0.4">
      <c r="C16" s="9"/>
      <c r="D16" s="63"/>
      <c r="E16" s="64" t="str">
        <f>'2. Problématisation E31a'!F15</f>
        <v>A2T34</v>
      </c>
      <c r="F16" s="54" t="str">
        <f>'2. Problématisation E31a'!G15</f>
        <v xml:space="preserve">Effectuer les contrôles associés </v>
      </c>
      <c r="G16" s="65" t="str">
        <f>'2. Problématisation E31a'!H15</f>
        <v>T3</v>
      </c>
      <c r="H16" s="66" t="str">
        <f>VLOOKUP(G16,Tâches!J24:K43,2,FALSE)</f>
        <v>C6</v>
      </c>
      <c r="I16" s="40" t="str">
        <f>VLOOKUP(J16,Compétences!G38:H65,2,FALSE)</f>
        <v>C6</v>
      </c>
      <c r="J16" s="86" t="s">
        <v>463</v>
      </c>
      <c r="K16" s="67" t="str">
        <f>VLOOKUP(J16,Compétences!A38:B65,2,FALSE)</f>
        <v xml:space="preserve">Réaliser les réseaux fluidiques </v>
      </c>
      <c r="L16" s="68" t="str">
        <f>VLOOKUP(J16,Compétences!C38:D65,2,FALSE)</f>
        <v>Les réseaux sont façonnés, posés et raccordés conformément aux consignes de la hiérarchie, aux prescriptions techniques, réglementaires et aux normes en vigueur</v>
      </c>
      <c r="M16" s="69" t="str">
        <f t="shared" si="0"/>
        <v>C6</v>
      </c>
      <c r="N16" s="87"/>
      <c r="O16" s="87"/>
      <c r="P16" s="88">
        <v>0.15</v>
      </c>
      <c r="Q16" s="70" t="str">
        <f>VLOOKUP(M16,Tâches!V25:W50,2,FALSE)</f>
        <v xml:space="preserve">S1 ; S2 ; S3 ; S5 ; S7 </v>
      </c>
      <c r="R16" s="71" t="str">
        <f>VLOOKUP(S16,Savoirs!D3:E32,2,FALSE)</f>
        <v>?</v>
      </c>
      <c r="S16" s="91" t="s">
        <v>39</v>
      </c>
      <c r="T16" s="72" t="str">
        <f>VLOOKUP(S16,Savoirs!F3:G32,2,FALSE)</f>
        <v>?</v>
      </c>
      <c r="U16" s="35">
        <v>11</v>
      </c>
      <c r="V16" s="92"/>
    </row>
    <row r="17" spans="3:22" ht="15" thickBot="1" x14ac:dyDescent="0.4">
      <c r="C17" s="9"/>
      <c r="D17" s="63"/>
      <c r="E17" s="64" t="str">
        <f>'2. Problématisation E31a'!F16</f>
        <v>A2T32</v>
      </c>
      <c r="F17" s="54" t="str">
        <f>'2. Problématisation E31a'!G16</f>
        <v>Poser un réseau fluidique</v>
      </c>
      <c r="G17" s="65" t="str">
        <f>'2. Problématisation E31a'!H16</f>
        <v>T3</v>
      </c>
      <c r="H17" s="66" t="str">
        <f>VLOOKUP(G17,Tâches!J24:K43,2,FALSE)</f>
        <v>C6</v>
      </c>
      <c r="I17" s="40" t="str">
        <f>VLOOKUP(J17,Compétences!G38:H65,2,FALSE)</f>
        <v>C6</v>
      </c>
      <c r="J17" s="86" t="s">
        <v>464</v>
      </c>
      <c r="K17" s="67" t="str">
        <f>VLOOKUP(J17,Compétences!A38:B65,2,FALSE)</f>
        <v xml:space="preserve">Réaliser les réseaux fluidiques </v>
      </c>
      <c r="L17" s="68" t="str">
        <f>VLOOKUP(J17,Compétences!C38:D65,2,FALSE)</f>
        <v>Le travail est soigné, le niveau de qualité attendu est atteint</v>
      </c>
      <c r="M17" s="69" t="str">
        <f t="shared" si="0"/>
        <v>C6</v>
      </c>
      <c r="N17" s="87"/>
      <c r="O17" s="87"/>
      <c r="P17" s="88">
        <v>0.15</v>
      </c>
      <c r="Q17" s="70" t="str">
        <f>VLOOKUP(M17,Tâches!V25:W50,2,FALSE)</f>
        <v xml:space="preserve">S1 ; S2 ; S3 ; S5 ; S7 </v>
      </c>
      <c r="R17" s="71" t="str">
        <f>VLOOKUP(S17,Savoirs!D3:E32,2,FALSE)</f>
        <v>?</v>
      </c>
      <c r="S17" s="91" t="s">
        <v>39</v>
      </c>
      <c r="T17" s="72" t="str">
        <f>VLOOKUP(S17,Savoirs!F3:G32,2,FALSE)</f>
        <v>?</v>
      </c>
      <c r="U17" s="35">
        <v>12</v>
      </c>
      <c r="V17" s="92"/>
    </row>
    <row r="18" spans="3:22" ht="15" thickBot="1" x14ac:dyDescent="0.4">
      <c r="C18" s="9"/>
      <c r="D18" s="63"/>
      <c r="E18" s="64" t="str">
        <f>'2. Problématisation E31a'!F17</f>
        <v>A2T31</v>
      </c>
      <c r="F18" s="54" t="str">
        <f>'2. Problématisation E31a'!G17</f>
        <v>Réaliser le façonnage des réseaux fluidiques</v>
      </c>
      <c r="G18" s="65" t="str">
        <f>'2. Problématisation E31a'!H17</f>
        <v>T3</v>
      </c>
      <c r="H18" s="66" t="str">
        <f>VLOOKUP(G18,Tâches!J24:K43,2,FALSE)</f>
        <v>C6</v>
      </c>
      <c r="I18" s="40" t="str">
        <f>VLOOKUP(J18,Compétences!G38:H65,2,FALSE)</f>
        <v>C6</v>
      </c>
      <c r="J18" s="86" t="s">
        <v>465</v>
      </c>
      <c r="K18" s="67" t="str">
        <f>VLOOKUP(J18,Compétences!A38:B65,2,FALSE)</f>
        <v xml:space="preserve">Réaliser les réseaux fluidiques </v>
      </c>
      <c r="L18" s="68" t="str">
        <f>VLOOKUP(J18,Compétences!C38:D65,2,FALSE)</f>
        <v>Les règles de sécurité sont respectées</v>
      </c>
      <c r="M18" s="69" t="str">
        <f t="shared" si="0"/>
        <v>C6</v>
      </c>
      <c r="N18" s="87"/>
      <c r="O18" s="87"/>
      <c r="P18" s="88">
        <v>0.15</v>
      </c>
      <c r="Q18" s="70" t="str">
        <f>VLOOKUP(M18,Tâches!V25:W50,2,FALSE)</f>
        <v xml:space="preserve">S1 ; S2 ; S3 ; S5 ; S7 </v>
      </c>
      <c r="R18" s="71" t="str">
        <f>VLOOKUP(S18,Savoirs!D3:E32,2,FALSE)</f>
        <v>?</v>
      </c>
      <c r="S18" s="91" t="s">
        <v>39</v>
      </c>
      <c r="T18" s="72" t="str">
        <f>VLOOKUP(S18,Savoirs!F3:G32,2,FALSE)</f>
        <v>?</v>
      </c>
      <c r="U18" s="35">
        <v>13</v>
      </c>
      <c r="V18" s="92"/>
    </row>
    <row r="19" spans="3:22" ht="15" thickBot="1" x14ac:dyDescent="0.4">
      <c r="C19" s="9"/>
      <c r="D19" s="63" t="str">
        <f>'2. Problématisation E31a'!E18</f>
        <v>Réalisation électrique</v>
      </c>
      <c r="E19" s="64" t="str">
        <f>'2. Problématisation E31a'!F18</f>
        <v>A2T43</v>
      </c>
      <c r="F19" s="54" t="str">
        <f>'2. Problématisation E31a'!G18</f>
        <v>Adapter, si nécessaire, le câblage et le raccordement</v>
      </c>
      <c r="G19" s="65" t="str">
        <f>'2. Problématisation E31a'!H18</f>
        <v>T4</v>
      </c>
      <c r="H19" s="66" t="str">
        <f>VLOOKUP(G19,Tâches!J24:K43,2,FALSE)</f>
        <v>C6</v>
      </c>
      <c r="I19" s="40" t="str">
        <f>VLOOKUP(J19,Compétences!G38:H65,2,FALSE)</f>
        <v>C6</v>
      </c>
      <c r="J19" s="86" t="s">
        <v>467</v>
      </c>
      <c r="K19" s="67" t="str">
        <f>VLOOKUP(J19,Compétences!A38:B65,2,FALSE)</f>
        <v xml:space="preserve">Réaliser les câblages électiques </v>
      </c>
      <c r="L19" s="68" t="str">
        <f>VLOOKUP(J19,Compétences!C38:D65,2,FALSE)</f>
        <v>Le matériel électrique est câblé et raccordé conformément aux consignes de la hiérarchie, et aux prescriptions techniques, réglementaires et aux normes en vigueur</v>
      </c>
      <c r="M19" s="69" t="str">
        <f t="shared" si="0"/>
        <v>C6</v>
      </c>
      <c r="N19" s="87"/>
      <c r="O19" s="87"/>
      <c r="P19" s="88">
        <v>0.15</v>
      </c>
      <c r="Q19" s="70" t="str">
        <f>VLOOKUP(M19,Tâches!V25:W50,2,FALSE)</f>
        <v xml:space="preserve">S1 ; S2 ; S3 ; S5 ; S7 </v>
      </c>
      <c r="R19" s="71" t="str">
        <f>VLOOKUP(S19,Savoirs!D3:E32,2,FALSE)</f>
        <v>?</v>
      </c>
      <c r="S19" s="91" t="s">
        <v>39</v>
      </c>
      <c r="T19" s="72" t="str">
        <f>VLOOKUP(S19,Savoirs!F3:G32,2,FALSE)</f>
        <v>?</v>
      </c>
      <c r="U19" s="35">
        <v>14</v>
      </c>
      <c r="V19" s="92"/>
    </row>
    <row r="20" spans="3:22" ht="15" thickBot="1" x14ac:dyDescent="0.4">
      <c r="C20" s="9"/>
      <c r="D20" s="63"/>
      <c r="E20" s="64" t="str">
        <f>'2. Problématisation E31a'!F19</f>
        <v>A2T44</v>
      </c>
      <c r="F20" s="54" t="str">
        <f>'2. Problématisation E31a'!G19</f>
        <v>Effectuer les contrôles associés</v>
      </c>
      <c r="G20" s="65" t="str">
        <f>'2. Problématisation E31a'!H19</f>
        <v>T4</v>
      </c>
      <c r="H20" s="66" t="str">
        <f>VLOOKUP(G20,Tâches!J24:K43,2,FALSE)</f>
        <v>C6</v>
      </c>
      <c r="I20" s="40" t="str">
        <f>VLOOKUP(J20,Compétences!G38:H65,2,FALSE)</f>
        <v>C6</v>
      </c>
      <c r="J20" s="86" t="s">
        <v>468</v>
      </c>
      <c r="K20" s="67" t="str">
        <f>VLOOKUP(J20,Compétences!A38:B65,2,FALSE)</f>
        <v xml:space="preserve">Réaliser les câblages électiques </v>
      </c>
      <c r="L20" s="68" t="str">
        <f>VLOOKUP(J20,Compétences!C38:D65,2,FALSE)</f>
        <v>Le travail est soigné, le niveau de qualité attendu est atteint</v>
      </c>
      <c r="M20" s="69" t="str">
        <f t="shared" si="0"/>
        <v>C6</v>
      </c>
      <c r="N20" s="87"/>
      <c r="O20" s="87"/>
      <c r="P20" s="88">
        <v>0.1</v>
      </c>
      <c r="Q20" s="70" t="str">
        <f>VLOOKUP(M20,Tâches!V25:W50,2,FALSE)</f>
        <v xml:space="preserve">S1 ; S2 ; S3 ; S5 ; S7 </v>
      </c>
      <c r="R20" s="71" t="str">
        <f>VLOOKUP(S20,Savoirs!D3:E32,2,FALSE)</f>
        <v>?</v>
      </c>
      <c r="S20" s="91" t="s">
        <v>39</v>
      </c>
      <c r="T20" s="72" t="str">
        <f>VLOOKUP(S20,Savoirs!F3:G32,2,FALSE)</f>
        <v>?</v>
      </c>
      <c r="U20" s="35">
        <v>15</v>
      </c>
      <c r="V20" s="92"/>
    </row>
    <row r="21" spans="3:22" ht="15" thickBot="1" x14ac:dyDescent="0.4">
      <c r="C21" s="9"/>
      <c r="D21" s="63"/>
      <c r="E21" s="64" t="str">
        <f>'2. Problématisation E31a'!F20</f>
        <v>A2T41</v>
      </c>
      <c r="F21" s="54" t="str">
        <f>'2. Problématisation E31a'!G20</f>
        <v>Repérer les contraintes de câblage et de raccordement</v>
      </c>
      <c r="G21" s="65" t="str">
        <f>'2. Problématisation E31a'!H20</f>
        <v>T4</v>
      </c>
      <c r="H21" s="66" t="str">
        <f>VLOOKUP(G21,Tâches!J24:K43,2,FALSE)</f>
        <v>C6</v>
      </c>
      <c r="I21" s="40" t="str">
        <f>VLOOKUP(J21,Compétences!G38:H65,2,FALSE)</f>
        <v>?</v>
      </c>
      <c r="J21" s="86" t="s">
        <v>39</v>
      </c>
      <c r="K21" s="67" t="str">
        <f>VLOOKUP(J21,Compétences!A38:B65,2,FALSE)</f>
        <v>?</v>
      </c>
      <c r="L21" s="68" t="str">
        <f>VLOOKUP(J21,Compétences!C38:D65,2,FALSE)</f>
        <v>?</v>
      </c>
      <c r="M21" s="69" t="str">
        <f t="shared" ref="M21:M23" si="1">I21</f>
        <v>?</v>
      </c>
      <c r="N21" s="87"/>
      <c r="O21" s="87"/>
      <c r="P21" s="88"/>
      <c r="Q21" s="70" t="str">
        <f>VLOOKUP(M21,Tâches!V22:W47,2,FALSE)</f>
        <v>?</v>
      </c>
      <c r="R21" s="71" t="str">
        <f>VLOOKUP(S21,Savoirs!D3:E32,2,FALSE)</f>
        <v>?</v>
      </c>
      <c r="S21" s="91" t="s">
        <v>39</v>
      </c>
      <c r="T21" s="72" t="str">
        <f>VLOOKUP(S21,Savoirs!F3:G32,2,FALSE)</f>
        <v>?</v>
      </c>
      <c r="U21" s="35">
        <v>16</v>
      </c>
      <c r="V21" s="92"/>
    </row>
    <row r="22" spans="3:22" ht="15" thickBot="1" x14ac:dyDescent="0.4">
      <c r="C22" s="9"/>
      <c r="D22" s="63"/>
      <c r="E22" s="64" t="str">
        <f>'2. Problématisation E31a'!F21</f>
        <v>A2T53</v>
      </c>
      <c r="F22" s="54" t="str">
        <f>'2. Problématisation E31a'!G21</f>
        <v>Éviter le gaspillage des matières premières et des énergies</v>
      </c>
      <c r="G22" s="65" t="str">
        <f>'2. Problématisation E31a'!H21</f>
        <v>T5</v>
      </c>
      <c r="H22" s="66" t="str">
        <f>VLOOKUP(G22,Tâches!J24:K43,2,FALSE)</f>
        <v>C6</v>
      </c>
      <c r="I22" s="40" t="str">
        <f>VLOOKUP(J22,Compétences!G38:H65,2,FALSE)</f>
        <v>?</v>
      </c>
      <c r="J22" s="86" t="s">
        <v>39</v>
      </c>
      <c r="K22" s="67" t="str">
        <f>VLOOKUP(J22,Compétences!A38:B65,2,FALSE)</f>
        <v>?</v>
      </c>
      <c r="L22" s="68" t="str">
        <f>VLOOKUP(J22,Compétences!C38:D65,2,FALSE)</f>
        <v>?</v>
      </c>
      <c r="M22" s="69" t="str">
        <f t="shared" si="1"/>
        <v>?</v>
      </c>
      <c r="N22" s="87"/>
      <c r="O22" s="87"/>
      <c r="P22" s="88"/>
      <c r="Q22" s="70" t="str">
        <f>VLOOKUP(M22,Tâches!V22:W47,2,FALSE)</f>
        <v>?</v>
      </c>
      <c r="R22" s="71" t="str">
        <f>VLOOKUP(S22,Savoirs!D3:E32,2,FALSE)</f>
        <v>?</v>
      </c>
      <c r="S22" s="91" t="s">
        <v>39</v>
      </c>
      <c r="T22" s="72" t="str">
        <f>VLOOKUP(S22,Savoirs!F3:G32,2,FALSE)</f>
        <v>?</v>
      </c>
      <c r="U22" s="35">
        <v>17</v>
      </c>
      <c r="V22" s="92"/>
    </row>
    <row r="23" spans="3:22" ht="15" thickBot="1" x14ac:dyDescent="0.4">
      <c r="C23" s="9"/>
      <c r="D23" s="73"/>
      <c r="E23" s="64" t="str">
        <f>'2. Problématisation E31a'!F22</f>
        <v>A2T52</v>
      </c>
      <c r="F23" s="54" t="str">
        <f>'2. Problématisation E31a'!G22</f>
        <v>Trier et évacuer les déchets générés par son activité</v>
      </c>
      <c r="G23" s="65" t="str">
        <f>'2. Problématisation E31a'!H22</f>
        <v>T5</v>
      </c>
      <c r="H23" s="66" t="str">
        <f>VLOOKUP(G23,Tâches!J24:K43,2,FALSE)</f>
        <v>C6</v>
      </c>
      <c r="I23" s="74" t="str">
        <f>VLOOKUP(J23,Compétences!G38:H65,2,FALSE)</f>
        <v>?</v>
      </c>
      <c r="J23" s="86" t="s">
        <v>39</v>
      </c>
      <c r="K23" s="75" t="str">
        <f>VLOOKUP(J23,Compétences!A38:B65,2,FALSE)</f>
        <v>?</v>
      </c>
      <c r="L23" s="76" t="str">
        <f>VLOOKUP(J23,Compétences!C38:D65,2,FALSE)</f>
        <v>?</v>
      </c>
      <c r="M23" s="69" t="str">
        <f t="shared" si="1"/>
        <v>?</v>
      </c>
      <c r="N23" s="89"/>
      <c r="O23" s="89"/>
      <c r="P23" s="90"/>
      <c r="Q23" s="70" t="str">
        <f>VLOOKUP(M23,Tâches!V22:W47,2,FALSE)</f>
        <v>?</v>
      </c>
      <c r="R23" s="71" t="str">
        <f>VLOOKUP(S23,Savoirs!D3:E32,2,FALSE)</f>
        <v>?</v>
      </c>
      <c r="S23" s="91" t="s">
        <v>39</v>
      </c>
      <c r="T23" s="72" t="str">
        <f>VLOOKUP(S23,Savoirs!F3:G32,2,FALSE)</f>
        <v>?</v>
      </c>
      <c r="U23" s="35">
        <v>18</v>
      </c>
      <c r="V23" s="92"/>
    </row>
    <row r="24" spans="3:22" ht="15" thickBot="1" x14ac:dyDescent="0.4">
      <c r="C24" s="9"/>
      <c r="D24" s="63"/>
      <c r="E24" s="64" t="str">
        <f>'2. Problématisation E31a'!F23</f>
        <v>A2T43</v>
      </c>
      <c r="F24" s="54" t="str">
        <f>'2. Problématisation E31a'!G23</f>
        <v>Adapter, si nécessaire, le câblage et le raccordement</v>
      </c>
      <c r="G24" s="65" t="str">
        <f>'2. Problématisation E31a'!H23</f>
        <v>T4</v>
      </c>
      <c r="H24" s="66" t="str">
        <f>VLOOKUP(G24,Tâches!J24:K43,2,FALSE)</f>
        <v>C6</v>
      </c>
      <c r="I24" s="40" t="str">
        <f>VLOOKUP(J24,Compétences!G38:H65,2,FALSE)</f>
        <v>?</v>
      </c>
      <c r="J24" s="86" t="s">
        <v>39</v>
      </c>
      <c r="K24" s="67" t="str">
        <f>VLOOKUP(J24,Compétences!A38:B65,2,FALSE)</f>
        <v>?</v>
      </c>
      <c r="L24" s="68" t="str">
        <f>VLOOKUP(J24,Compétences!C38:D65,2,FALSE)</f>
        <v>?</v>
      </c>
      <c r="M24" s="69" t="str">
        <f t="shared" si="0"/>
        <v>?</v>
      </c>
      <c r="N24" s="87"/>
      <c r="O24" s="87"/>
      <c r="P24" s="88"/>
      <c r="Q24" s="70" t="str">
        <f>VLOOKUP(M24,Tâches!V25:W50,2,FALSE)</f>
        <v>?</v>
      </c>
      <c r="R24" s="71" t="str">
        <f>VLOOKUP(S24,Savoirs!D3:E32,2,FALSE)</f>
        <v>?</v>
      </c>
      <c r="S24" s="91" t="s">
        <v>39</v>
      </c>
      <c r="T24" s="72" t="str">
        <f>VLOOKUP(S24,Savoirs!F3:G32,2,FALSE)</f>
        <v>?</v>
      </c>
      <c r="U24" s="35">
        <v>19</v>
      </c>
      <c r="V24" s="92"/>
    </row>
    <row r="25" spans="3:22" ht="15" thickBot="1" x14ac:dyDescent="0.4">
      <c r="C25" s="9"/>
      <c r="D25" s="63" t="str">
        <f>'2. Problématisation E31a'!E24</f>
        <v>Adopter une attitude éco-responsable</v>
      </c>
      <c r="E25" s="64" t="str">
        <f>'2. Problématisation E31a'!F24</f>
        <v>A2T52</v>
      </c>
      <c r="F25" s="54" t="str">
        <f>'2. Problématisation E31a'!G24</f>
        <v>Trier et évacuer les déchets générés par son activité</v>
      </c>
      <c r="G25" s="65" t="str">
        <f>'2. Problématisation E31a'!H24</f>
        <v>T5</v>
      </c>
      <c r="H25" s="66" t="str">
        <f>VLOOKUP(G25,Tâches!J24:K43,2,FALSE)</f>
        <v>C6</v>
      </c>
      <c r="I25" s="40" t="str">
        <f>VLOOKUP(J25,Compétences!G38:H65,2,FALSE)</f>
        <v>?</v>
      </c>
      <c r="J25" s="86" t="s">
        <v>39</v>
      </c>
      <c r="K25" s="67" t="str">
        <f>VLOOKUP(J25,Compétences!A38:B65,2,FALSE)</f>
        <v>?</v>
      </c>
      <c r="L25" s="68" t="str">
        <f>VLOOKUP(J25,Compétences!C38:D65,2,FALSE)</f>
        <v>?</v>
      </c>
      <c r="M25" s="69" t="str">
        <f t="shared" si="0"/>
        <v>?</v>
      </c>
      <c r="N25" s="87"/>
      <c r="O25" s="87"/>
      <c r="P25" s="88"/>
      <c r="Q25" s="70" t="str">
        <f>VLOOKUP(M25,Tâches!V25:W50,2,FALSE)</f>
        <v>?</v>
      </c>
      <c r="R25" s="71" t="str">
        <f>VLOOKUP(S25,Savoirs!D3:E32,2,FALSE)</f>
        <v>?</v>
      </c>
      <c r="S25" s="91" t="s">
        <v>39</v>
      </c>
      <c r="T25" s="72" t="str">
        <f>VLOOKUP(S25,Savoirs!F3:G32,2,FALSE)</f>
        <v>?</v>
      </c>
      <c r="U25" s="35">
        <v>20</v>
      </c>
      <c r="V25" s="92"/>
    </row>
    <row r="26" spans="3:22" ht="15" thickBot="1" x14ac:dyDescent="0.4">
      <c r="C26" s="9"/>
      <c r="D26" s="73"/>
      <c r="E26" s="64" t="str">
        <f>'2. Problématisation E31a'!F25</f>
        <v>A2T53</v>
      </c>
      <c r="F26" s="54" t="str">
        <f>'2. Problématisation E31a'!G25</f>
        <v>Éviter le gaspillage des matières premières et des énergies</v>
      </c>
      <c r="G26" s="65" t="str">
        <f>'2. Problématisation E31a'!H25</f>
        <v>T5</v>
      </c>
      <c r="H26" s="66" t="str">
        <f>VLOOKUP(G26,Tâches!J24:K43,2,FALSE)</f>
        <v>C6</v>
      </c>
      <c r="I26" s="74" t="str">
        <f>VLOOKUP(J26,Compétences!G38:H65,2,FALSE)</f>
        <v>?</v>
      </c>
      <c r="J26" s="86" t="s">
        <v>39</v>
      </c>
      <c r="K26" s="75" t="str">
        <f>VLOOKUP(J26,Compétences!A38:B65,2,FALSE)</f>
        <v>?</v>
      </c>
      <c r="L26" s="76" t="str">
        <f>VLOOKUP(J26,Compétences!C38:D65,2,FALSE)</f>
        <v>?</v>
      </c>
      <c r="M26" s="69" t="str">
        <f t="shared" si="0"/>
        <v>?</v>
      </c>
      <c r="N26" s="89"/>
      <c r="O26" s="89"/>
      <c r="P26" s="90"/>
      <c r="Q26" s="70" t="str">
        <f>VLOOKUP(M26,Tâches!V25:W50,2,FALSE)</f>
        <v>?</v>
      </c>
      <c r="R26" s="77" t="str">
        <f>VLOOKUP(S26,Savoirs!D3:E32,2,FALSE)</f>
        <v>?</v>
      </c>
      <c r="S26" s="91" t="s">
        <v>39</v>
      </c>
      <c r="T26" s="72" t="str">
        <f>VLOOKUP(S26,Savoirs!F3:G32,2,FALSE)</f>
        <v>?</v>
      </c>
      <c r="U26" s="35">
        <v>21</v>
      </c>
      <c r="V26" s="92"/>
    </row>
    <row r="27" spans="3:22" x14ac:dyDescent="0.35">
      <c r="N27" s="433" t="s">
        <v>291</v>
      </c>
      <c r="O27" s="433"/>
      <c r="P27" s="433"/>
      <c r="Q27" s="433"/>
      <c r="R27" s="433"/>
      <c r="S27" s="78"/>
      <c r="T27" s="79"/>
    </row>
    <row r="28" spans="3:22" x14ac:dyDescent="0.35">
      <c r="F28" s="80" t="s">
        <v>261</v>
      </c>
      <c r="G28" s="81">
        <f>COUNTIF(G6:G26,"T1")</f>
        <v>6</v>
      </c>
      <c r="H28" s="80" t="s">
        <v>883</v>
      </c>
      <c r="I28" s="81">
        <f>COUNTIF(I6:I26,"C4")</f>
        <v>4</v>
      </c>
      <c r="M28" s="82" t="s">
        <v>883</v>
      </c>
      <c r="N28" s="83">
        <f>SUM(N6:N26)</f>
        <v>1</v>
      </c>
      <c r="O28" s="83"/>
      <c r="P28" s="83"/>
      <c r="Q28" s="84" t="s">
        <v>278</v>
      </c>
      <c r="R28" s="81">
        <f>COUNTIF(R6:R26,"S1")</f>
        <v>5</v>
      </c>
      <c r="S28" s="35"/>
      <c r="U28" s="2"/>
    </row>
    <row r="29" spans="3:22" x14ac:dyDescent="0.35">
      <c r="F29" s="80" t="s">
        <v>262</v>
      </c>
      <c r="G29" s="81">
        <f>COUNTIF(G6:G26,"T2")</f>
        <v>2</v>
      </c>
      <c r="H29" s="80" t="s">
        <v>571</v>
      </c>
      <c r="I29" s="81">
        <f>COUNTIF(I6:I26,"C5")</f>
        <v>4</v>
      </c>
      <c r="M29" s="82" t="s">
        <v>571</v>
      </c>
      <c r="N29" s="83"/>
      <c r="O29" s="83">
        <f>SUM(O6:O26)</f>
        <v>1</v>
      </c>
      <c r="P29" s="83"/>
      <c r="Q29" s="84" t="s">
        <v>279</v>
      </c>
      <c r="R29" s="81">
        <f>COUNTIF(R6:R26,"S2")</f>
        <v>0</v>
      </c>
      <c r="S29" s="35"/>
      <c r="U29" s="2"/>
    </row>
    <row r="30" spans="3:22" x14ac:dyDescent="0.35">
      <c r="F30" s="80" t="s">
        <v>263</v>
      </c>
      <c r="G30" s="81">
        <f>COUNTIF(G6:G26,"T3")</f>
        <v>5</v>
      </c>
      <c r="H30" s="80" t="s">
        <v>572</v>
      </c>
      <c r="I30" s="81">
        <f>COUNTIF(I6:I26,"C6")</f>
        <v>7</v>
      </c>
      <c r="M30" s="82" t="s">
        <v>572</v>
      </c>
      <c r="N30" s="82"/>
      <c r="O30" s="82"/>
      <c r="P30" s="83">
        <f>SUM(P6:P26)</f>
        <v>1</v>
      </c>
      <c r="Q30" s="84" t="s">
        <v>280</v>
      </c>
      <c r="R30" s="81">
        <f>COUNTIF(R6:R26,"S3")</f>
        <v>0</v>
      </c>
      <c r="S30" s="35"/>
      <c r="U30" s="2"/>
    </row>
    <row r="31" spans="3:22" x14ac:dyDescent="0.35">
      <c r="F31" s="80" t="s">
        <v>264</v>
      </c>
      <c r="G31" s="81">
        <f>COUNTIF(G6:G26,"T4")</f>
        <v>4</v>
      </c>
      <c r="H31" s="80"/>
      <c r="I31" s="81"/>
      <c r="M31" s="82" t="s">
        <v>289</v>
      </c>
      <c r="N31" s="85" t="str">
        <f>IF(N28=100%,"OK","Erreur")</f>
        <v>OK</v>
      </c>
      <c r="O31" s="85" t="str">
        <f>IF(O29=100%,"OK","Erreur")</f>
        <v>OK</v>
      </c>
      <c r="P31" s="85" t="str">
        <f>IF(P30=100%,"OK","Erreur")</f>
        <v>OK</v>
      </c>
      <c r="Q31" s="84" t="s">
        <v>281</v>
      </c>
      <c r="R31" s="81">
        <f>COUNTIF(R6:R26,"S4")</f>
        <v>0</v>
      </c>
      <c r="S31" s="35"/>
      <c r="U31" s="2"/>
    </row>
    <row r="32" spans="3:22" x14ac:dyDescent="0.35">
      <c r="F32" s="80" t="s">
        <v>265</v>
      </c>
      <c r="G32" s="81">
        <f>COUNTIF(G6:G26,"T5")</f>
        <v>4</v>
      </c>
      <c r="Q32" s="84" t="s">
        <v>282</v>
      </c>
      <c r="R32" s="81">
        <f>COUNTIF(R6:R26,"S5")</f>
        <v>0</v>
      </c>
      <c r="S32" s="35"/>
      <c r="U32" s="2"/>
    </row>
    <row r="33" spans="17:21" x14ac:dyDescent="0.35">
      <c r="Q33" s="84" t="s">
        <v>283</v>
      </c>
      <c r="R33" s="81">
        <f>COUNTIF(R6:R26,"S6")</f>
        <v>0</v>
      </c>
      <c r="S33" s="35"/>
      <c r="U33" s="2"/>
    </row>
    <row r="34" spans="17:21" x14ac:dyDescent="0.35">
      <c r="Q34" s="84" t="s">
        <v>284</v>
      </c>
      <c r="R34" s="81">
        <f>COUNTIF(R6:R26,"S7")</f>
        <v>0</v>
      </c>
      <c r="S34" s="35"/>
      <c r="U34" s="2"/>
    </row>
    <row r="35" spans="17:21" x14ac:dyDescent="0.35">
      <c r="Q35" s="84" t="s">
        <v>884</v>
      </c>
      <c r="R35" s="81">
        <f>COUNTIF(R6:R26,"S7")</f>
        <v>0</v>
      </c>
      <c r="S35" s="35"/>
      <c r="U35" s="2"/>
    </row>
    <row r="36" spans="17:21" x14ac:dyDescent="0.35">
      <c r="S36" s="35"/>
      <c r="U36" s="2"/>
    </row>
    <row r="37" spans="17:21" x14ac:dyDescent="0.35">
      <c r="S37" s="35"/>
      <c r="U37" s="2"/>
    </row>
    <row r="38" spans="17:21" x14ac:dyDescent="0.35">
      <c r="S38" s="35"/>
      <c r="U38" s="2"/>
    </row>
    <row r="39" spans="17:21" x14ac:dyDescent="0.35">
      <c r="S39" s="35"/>
      <c r="U39" s="2"/>
    </row>
    <row r="40" spans="17:21" x14ac:dyDescent="0.35">
      <c r="S40" s="35"/>
      <c r="U40" s="2"/>
    </row>
    <row r="41" spans="17:21" x14ac:dyDescent="0.35">
      <c r="S41" s="35"/>
      <c r="U41" s="2"/>
    </row>
    <row r="42" spans="17:21" x14ac:dyDescent="0.35">
      <c r="S42" s="35"/>
      <c r="U42" s="2"/>
    </row>
    <row r="43" spans="17:21" x14ac:dyDescent="0.35">
      <c r="S43" s="35"/>
      <c r="U43" s="2"/>
    </row>
    <row r="44" spans="17:21" x14ac:dyDescent="0.35">
      <c r="S44" s="35"/>
      <c r="U44" s="2"/>
    </row>
    <row r="45" spans="17:21" x14ac:dyDescent="0.35">
      <c r="S45" s="35"/>
      <c r="U45" s="2"/>
    </row>
    <row r="46" spans="17:21" x14ac:dyDescent="0.35">
      <c r="S46" s="35"/>
      <c r="U46" s="2"/>
    </row>
    <row r="47" spans="17:21" x14ac:dyDescent="0.35">
      <c r="S47" s="35"/>
      <c r="U47" s="2"/>
    </row>
  </sheetData>
  <sheetProtection sheet="1" selectLockedCells="1"/>
  <mergeCells count="8">
    <mergeCell ref="N27:R27"/>
    <mergeCell ref="C6:C13"/>
    <mergeCell ref="N2:P2"/>
    <mergeCell ref="N3:P3"/>
    <mergeCell ref="G4:G5"/>
    <mergeCell ref="H4:H5"/>
    <mergeCell ref="I4:I5"/>
    <mergeCell ref="N4:P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1CAE595-2A8B-4ED8-AD24-7159D8C3DEB7}">
          <x14:formula1>
            <xm:f>Compétences!$A$38:$A$65</xm:f>
          </x14:formula1>
          <xm:sqref>J21 J22:J26 J6:J19 J20</xm:sqref>
        </x14:dataValidation>
        <x14:dataValidation type="list" allowBlank="1" showInputMessage="1" showErrorMessage="1" xr:uid="{C931DFCD-417A-4082-97C7-846CE67975C7}">
          <x14:formula1>
            <xm:f>Savoirs!$D$3:$D$32</xm:f>
          </x14:formula1>
          <xm:sqref>S6:S26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BS41"/>
  <sheetViews>
    <sheetView topLeftCell="B16" zoomScale="130" zoomScaleNormal="130" workbookViewId="0">
      <selection activeCell="I22" sqref="I22:I24"/>
    </sheetView>
  </sheetViews>
  <sheetFormatPr baseColWidth="10" defaultColWidth="11.54296875" defaultRowHeight="14.5" x14ac:dyDescent="0.35"/>
  <cols>
    <col min="1" max="3" width="11.54296875" style="2"/>
    <col min="4" max="4" width="19.54296875" style="2" customWidth="1"/>
    <col min="5" max="5" width="67.453125" style="2" customWidth="1"/>
    <col min="6" max="6" width="97.54296875" style="2" customWidth="1"/>
    <col min="7" max="10" width="11.54296875" style="2"/>
    <col min="11" max="13" width="7.54296875" style="2" customWidth="1"/>
    <col min="14" max="14" width="9.54296875" style="2" customWidth="1"/>
    <col min="15" max="71" width="7.54296875" style="2" customWidth="1"/>
    <col min="72" max="16384" width="11.54296875" style="2"/>
  </cols>
  <sheetData>
    <row r="2" spans="2:71" ht="15" thickBot="1" x14ac:dyDescent="0.4">
      <c r="G2" s="1" t="s">
        <v>920</v>
      </c>
      <c r="N2" s="1" t="s">
        <v>285</v>
      </c>
    </row>
    <row r="3" spans="2:71" ht="15" thickBot="1" x14ac:dyDescent="0.4">
      <c r="B3" s="93" t="s">
        <v>918</v>
      </c>
      <c r="C3" s="94" t="s">
        <v>172</v>
      </c>
      <c r="D3" s="94" t="s">
        <v>917</v>
      </c>
      <c r="E3" s="94" t="s">
        <v>919</v>
      </c>
      <c r="F3" s="95" t="s">
        <v>26</v>
      </c>
      <c r="G3" s="96" t="s">
        <v>339</v>
      </c>
      <c r="H3" s="97" t="s">
        <v>340</v>
      </c>
      <c r="I3" s="97" t="s">
        <v>341</v>
      </c>
      <c r="J3" s="98" t="s">
        <v>342</v>
      </c>
      <c r="K3" s="99" t="s">
        <v>5</v>
      </c>
      <c r="L3" s="99" t="s">
        <v>369</v>
      </c>
      <c r="M3" s="100" t="s">
        <v>370</v>
      </c>
      <c r="N3" s="101" t="s">
        <v>286</v>
      </c>
      <c r="O3" s="102" t="s">
        <v>938</v>
      </c>
      <c r="P3" s="357" t="s">
        <v>939</v>
      </c>
      <c r="Q3" s="103" t="s">
        <v>940</v>
      </c>
      <c r="R3" s="104" t="s">
        <v>165</v>
      </c>
      <c r="S3" s="105" t="s">
        <v>292</v>
      </c>
      <c r="T3" s="105" t="s">
        <v>166</v>
      </c>
      <c r="U3" s="105" t="s">
        <v>292</v>
      </c>
      <c r="V3" s="105" t="s">
        <v>167</v>
      </c>
      <c r="W3" s="105" t="s">
        <v>292</v>
      </c>
      <c r="X3" s="105" t="s">
        <v>168</v>
      </c>
      <c r="Y3" s="105" t="s">
        <v>292</v>
      </c>
      <c r="Z3" s="106" t="s">
        <v>740</v>
      </c>
      <c r="AA3" s="106" t="s">
        <v>292</v>
      </c>
      <c r="AB3" s="106" t="s">
        <v>742</v>
      </c>
      <c r="AC3" s="106" t="s">
        <v>292</v>
      </c>
      <c r="AD3" s="106" t="s">
        <v>744</v>
      </c>
      <c r="AE3" s="106" t="s">
        <v>292</v>
      </c>
      <c r="AF3" s="105" t="s">
        <v>746</v>
      </c>
      <c r="AG3" s="105" t="s">
        <v>292</v>
      </c>
      <c r="AH3" s="105" t="s">
        <v>749</v>
      </c>
      <c r="AI3" s="105" t="s">
        <v>292</v>
      </c>
      <c r="AJ3" s="107" t="s">
        <v>437</v>
      </c>
      <c r="AK3" s="107" t="s">
        <v>292</v>
      </c>
      <c r="AL3" s="107" t="s">
        <v>438</v>
      </c>
      <c r="AM3" s="107" t="s">
        <v>292</v>
      </c>
      <c r="AN3" s="107" t="s">
        <v>439</v>
      </c>
      <c r="AO3" s="107" t="s">
        <v>292</v>
      </c>
      <c r="AP3" s="107" t="s">
        <v>440</v>
      </c>
      <c r="AQ3" s="107" t="s">
        <v>292</v>
      </c>
      <c r="AR3" s="108" t="s">
        <v>450</v>
      </c>
      <c r="AS3" s="108" t="s">
        <v>292</v>
      </c>
      <c r="AT3" s="108" t="s">
        <v>451</v>
      </c>
      <c r="AU3" s="108" t="s">
        <v>292</v>
      </c>
      <c r="AV3" s="108" t="s">
        <v>452</v>
      </c>
      <c r="AW3" s="108" t="s">
        <v>292</v>
      </c>
      <c r="AX3" s="108" t="s">
        <v>453</v>
      </c>
      <c r="AY3" s="108" t="s">
        <v>292</v>
      </c>
      <c r="AZ3" s="106" t="s">
        <v>445</v>
      </c>
      <c r="BA3" s="106" t="s">
        <v>292</v>
      </c>
      <c r="BB3" s="106" t="s">
        <v>446</v>
      </c>
      <c r="BC3" s="106" t="s">
        <v>292</v>
      </c>
      <c r="BD3" s="104" t="s">
        <v>463</v>
      </c>
      <c r="BE3" s="105" t="s">
        <v>292</v>
      </c>
      <c r="BF3" s="105" t="s">
        <v>464</v>
      </c>
      <c r="BG3" s="105" t="s">
        <v>292</v>
      </c>
      <c r="BH3" s="104" t="s">
        <v>465</v>
      </c>
      <c r="BI3" s="105" t="s">
        <v>292</v>
      </c>
      <c r="BJ3" s="104" t="s">
        <v>467</v>
      </c>
      <c r="BK3" s="105" t="s">
        <v>292</v>
      </c>
      <c r="BL3" s="105" t="s">
        <v>468</v>
      </c>
      <c r="BM3" s="105" t="s">
        <v>292</v>
      </c>
      <c r="BN3" s="104" t="s">
        <v>469</v>
      </c>
      <c r="BO3" s="105" t="s">
        <v>292</v>
      </c>
      <c r="BP3" s="107" t="s">
        <v>577</v>
      </c>
      <c r="BQ3" s="107" t="s">
        <v>292</v>
      </c>
      <c r="BR3" s="107" t="s">
        <v>578</v>
      </c>
      <c r="BS3" s="107" t="s">
        <v>292</v>
      </c>
    </row>
    <row r="4" spans="2:71" x14ac:dyDescent="0.35">
      <c r="B4" s="64">
        <v>1</v>
      </c>
      <c r="C4" s="109" t="str">
        <f>'3. Scénario E31a'!I6</f>
        <v>C4</v>
      </c>
      <c r="D4" s="109" t="str">
        <f>'3. Scénario E31a'!J6</f>
        <v>AC432</v>
      </c>
      <c r="E4" s="109" t="str">
        <f>'3. Scénario E31a'!K6</f>
        <v>Organiser l'intervention</v>
      </c>
      <c r="F4" s="110" t="str">
        <f>'3. Scénario E31a'!L6</f>
        <v>Les activités sont (ré)organisées en fonction des aléas (techniques, organisationnels…)</v>
      </c>
      <c r="G4" s="135"/>
      <c r="H4" s="136"/>
      <c r="I4" s="136" t="s">
        <v>24</v>
      </c>
      <c r="J4" s="137"/>
      <c r="K4" s="111">
        <f>'3. Scénario E31a'!N6</f>
        <v>0.25</v>
      </c>
      <c r="L4" s="111">
        <f>'3. Scénario E31a'!O6</f>
        <v>0</v>
      </c>
      <c r="M4" s="112">
        <f>'3. Scénario E31a'!P6</f>
        <v>0</v>
      </c>
      <c r="N4" s="113">
        <f t="shared" ref="N4:N21" si="0">IF(G4&lt;&gt;"",1,0)+IF(H4&lt;&gt;"",2,0)+IF(I4&lt;&gt;"",3,0)+IF(J4&lt;&gt;"",4,0)</f>
        <v>3</v>
      </c>
      <c r="O4" s="113">
        <f>K4*N4</f>
        <v>0.75</v>
      </c>
      <c r="P4" s="113">
        <f t="shared" ref="P4:P21" si="1">L4*N4</f>
        <v>0</v>
      </c>
      <c r="Q4" s="113">
        <f t="shared" ref="Q4:Q21" si="2">M4*N4</f>
        <v>0</v>
      </c>
      <c r="R4" s="114" t="str">
        <f>IF(D4=R3,K4,"0")</f>
        <v>0</v>
      </c>
      <c r="S4" s="115" t="str">
        <f>IF(R4&lt;&gt;"0",(N4*R4/R25),"0")</f>
        <v>0</v>
      </c>
      <c r="T4" s="114" t="str">
        <f>IF(D4=T3,K4,"0")</f>
        <v>0</v>
      </c>
      <c r="U4" s="115" t="str">
        <f>IF(T4&lt;&gt;"0",(N4*T4/T25),"0")</f>
        <v>0</v>
      </c>
      <c r="V4" s="115" t="str">
        <f>IF(D4=V3,K4,"0")</f>
        <v>0</v>
      </c>
      <c r="W4" s="115" t="str">
        <f>IF(V4&lt;&gt;"0",(N4*V4/V25),"0")</f>
        <v>0</v>
      </c>
      <c r="X4" s="115" t="str">
        <f>IF(D4=X3,K4,"0")</f>
        <v>0</v>
      </c>
      <c r="Y4" s="115" t="str">
        <f>IF(X4&lt;&gt;"0",(N4*X4/X25),"0")</f>
        <v>0</v>
      </c>
      <c r="Z4" s="115" t="str">
        <f>IF(D4=Z3,K4,"0")</f>
        <v>0</v>
      </c>
      <c r="AA4" s="115" t="str">
        <f>IF(Z4&lt;&gt;"0",(N4*Z4/Z25),"0")</f>
        <v>0</v>
      </c>
      <c r="AB4" s="115" t="str">
        <f>IF(D4=AB3,K4,"0")</f>
        <v>0</v>
      </c>
      <c r="AC4" s="115" t="str">
        <f>IF(AB4&lt;&gt;"0",(N4*AB4/AB25),"0")</f>
        <v>0</v>
      </c>
      <c r="AD4" s="115" t="str">
        <f>IF(D4=AD3,K4,"0")</f>
        <v>0</v>
      </c>
      <c r="AE4" s="115" t="str">
        <f>IF(AD4&lt;&gt;"0",(N4*AD4/AD25),"0")</f>
        <v>0</v>
      </c>
      <c r="AF4" s="115" t="str">
        <f>IF(D4=AF3,K4,"0")</f>
        <v>0</v>
      </c>
      <c r="AG4" s="115" t="str">
        <f>IF(AF4&lt;&gt;"0",(N4*AF4/AF25),"0")</f>
        <v>0</v>
      </c>
      <c r="AH4" s="115">
        <f>IF(D4=AH3,K4,"0")</f>
        <v>0.25</v>
      </c>
      <c r="AI4" s="115">
        <f>IF(AH4&lt;&gt;"0",(N4*AH4/AH25),"0")</f>
        <v>3</v>
      </c>
      <c r="AJ4" s="115" t="str">
        <f>IF(D4=$AJ$3,$L4,"0")</f>
        <v>0</v>
      </c>
      <c r="AK4" s="115" t="str">
        <f>IF(AJ4&lt;&gt;"0",(N4*AJ4/AJ25),"0")</f>
        <v>0</v>
      </c>
      <c r="AL4" s="115" t="str">
        <f t="shared" ref="AL4:AL24" si="3">IF(D4=$AL$3,$L4,"0")</f>
        <v>0</v>
      </c>
      <c r="AM4" s="115" t="str">
        <f>IF(AL4&lt;&gt;"0",(N4*AL4/AL25),"0")</f>
        <v>0</v>
      </c>
      <c r="AN4" s="115" t="str">
        <f>IF(D4=$AN$3,$L4,"0")</f>
        <v>0</v>
      </c>
      <c r="AO4" s="115" t="str">
        <f>IF(AN4&lt;&gt;"0",(N4*AN4/AN25),"0")</f>
        <v>0</v>
      </c>
      <c r="AP4" s="115" t="str">
        <f>IF(D4=$AP$3,$L4,"0")</f>
        <v>0</v>
      </c>
      <c r="AQ4" s="115" t="str">
        <f>IF(AP4&lt;&gt;"0",(N4*AP4/AP25),"0")</f>
        <v>0</v>
      </c>
      <c r="AR4" s="115" t="str">
        <f>IF(D4=AR3,L4,"0")</f>
        <v>0</v>
      </c>
      <c r="AS4" s="115" t="str">
        <f>IF(AR4&lt;&gt;"0",(N4*AR4/AR25),"0")</f>
        <v>0</v>
      </c>
      <c r="AT4" s="115" t="str">
        <f>IF(D4=AT3,L4,"0")</f>
        <v>0</v>
      </c>
      <c r="AU4" s="115" t="str">
        <f>IF(AT4&lt;&gt;"0",(N4*AT4/AT25),"0")</f>
        <v>0</v>
      </c>
      <c r="AV4" s="115" t="str">
        <f>IF(D4=AV3,L4,"0")</f>
        <v>0</v>
      </c>
      <c r="AW4" s="115" t="str">
        <f>IF(AV4&lt;&gt;"0",(N4*AV4/AV25),"0")</f>
        <v>0</v>
      </c>
      <c r="AX4" s="115" t="str">
        <f>IF(D4=AX3,L4,"0")</f>
        <v>0</v>
      </c>
      <c r="AY4" s="115" t="str">
        <f>IF(AX4&lt;&gt;"0",(N4*AX4/AX25),"0")</f>
        <v>0</v>
      </c>
      <c r="AZ4" s="115" t="str">
        <f t="shared" ref="AZ4:AZ24" si="4">IF(D4=$AZ$3,$M4,"0")</f>
        <v>0</v>
      </c>
      <c r="BA4" s="115" t="str">
        <f t="shared" ref="BA4:BA21" si="5">IF(AZ4&lt;&gt;"0",(N4*AZ4/$AZ$25),"0")</f>
        <v>0</v>
      </c>
      <c r="BB4" s="115" t="str">
        <f t="shared" ref="BB4:BB24" si="6">IF(D4=$BB$3,$M4,"0")</f>
        <v>0</v>
      </c>
      <c r="BC4" s="115" t="str">
        <f t="shared" ref="BC4:BC24" si="7">IF(BB4&lt;&gt;"0",(N4*BB4/$AZ$25),"0")</f>
        <v>0</v>
      </c>
      <c r="BD4" s="114" t="str">
        <f>IF(D4=BD3,M4,"0")</f>
        <v>0</v>
      </c>
      <c r="BE4" s="115" t="str">
        <f>IF(BD4&lt;&gt;"0",(N4*BD4/BD25),"0")</f>
        <v>0</v>
      </c>
      <c r="BF4" s="115" t="str">
        <f>IF(D4=BF3,M4,"0")</f>
        <v>0</v>
      </c>
      <c r="BG4" s="115" t="str">
        <f>IF(BF4&lt;&gt;"0",(N4*BF4/BF25),"0")</f>
        <v>0</v>
      </c>
      <c r="BH4" s="114" t="str">
        <f>IF(D4=BH3,M4,"0")</f>
        <v>0</v>
      </c>
      <c r="BI4" s="115" t="str">
        <f>IF(BH4&lt;&gt;"0",(N4*BH4/BH25),"0")</f>
        <v>0</v>
      </c>
      <c r="BJ4" s="114" t="str">
        <f>IF(D4=BJ3,M4,"0")</f>
        <v>0</v>
      </c>
      <c r="BK4" s="115" t="str">
        <f>IF(BJ4&lt;&gt;"0",(N4*BJ4/BJ25),"0")</f>
        <v>0</v>
      </c>
      <c r="BL4" s="115" t="str">
        <f>IF(D4=BL3,M4,"0")</f>
        <v>0</v>
      </c>
      <c r="BM4" s="115" t="str">
        <f>IF(BL4&lt;&gt;"0",(N4*BL4/BL25),"0")</f>
        <v>0</v>
      </c>
      <c r="BN4" s="114" t="str">
        <f>IF(D4=BN3,M4,"0")</f>
        <v>0</v>
      </c>
      <c r="BO4" s="115" t="str">
        <f>IF(BN4&lt;&gt;"0",(N4*BN4/BN25),"0")</f>
        <v>0</v>
      </c>
      <c r="BP4" s="115" t="str">
        <f>IF(D4=$BP$3,$M4,"0")</f>
        <v>0</v>
      </c>
      <c r="BQ4" s="115" t="str">
        <f>IF(BP4&lt;&gt;"0",(N4*BP4/BP25),"0")</f>
        <v>0</v>
      </c>
      <c r="BR4" s="115" t="str">
        <f>IF(D4=$BR$3,$M4,"0")</f>
        <v>0</v>
      </c>
      <c r="BS4" s="115" t="str">
        <f>IF(BR4&lt;&gt;"0",(N4*BR4/BR25),"0")</f>
        <v>0</v>
      </c>
    </row>
    <row r="5" spans="2:71" x14ac:dyDescent="0.35">
      <c r="B5" s="64">
        <v>2</v>
      </c>
      <c r="C5" s="109" t="str">
        <f>'3. Scénario E31a'!I7</f>
        <v>C4</v>
      </c>
      <c r="D5" s="109" t="str">
        <f>'3. Scénario E31a'!J7</f>
        <v>AC412</v>
      </c>
      <c r="E5" s="109" t="str">
        <f>'3. Scénario E31a'!K7</f>
        <v xml:space="preserve">Organiser son poste de travail </v>
      </c>
      <c r="F5" s="110" t="str">
        <f>'3. Scénario E31a'!L7</f>
        <v>Les anomalies techniques sont repérées et signalées</v>
      </c>
      <c r="G5" s="138"/>
      <c r="H5" s="23"/>
      <c r="I5" s="136" t="s">
        <v>24</v>
      </c>
      <c r="J5" s="25"/>
      <c r="K5" s="111">
        <f>'3. Scénario E31a'!N7</f>
        <v>0.25</v>
      </c>
      <c r="L5" s="111">
        <f>'3. Scénario E31a'!O7</f>
        <v>0</v>
      </c>
      <c r="M5" s="112">
        <f>'3. Scénario E31a'!P7</f>
        <v>0</v>
      </c>
      <c r="N5" s="116">
        <f t="shared" si="0"/>
        <v>3</v>
      </c>
      <c r="O5" s="116">
        <f t="shared" ref="O5:O21" si="8">K5*N5</f>
        <v>0.75</v>
      </c>
      <c r="P5" s="116">
        <f t="shared" si="1"/>
        <v>0</v>
      </c>
      <c r="Q5" s="116">
        <f t="shared" si="2"/>
        <v>0</v>
      </c>
      <c r="R5" s="117" t="str">
        <f>IF(D5=R3,K5,"0")</f>
        <v>0</v>
      </c>
      <c r="S5" s="118" t="str">
        <f xml:space="preserve"> IF(R5&lt;&gt;"0",(N5*R5/R25),"0")</f>
        <v>0</v>
      </c>
      <c r="T5" s="118">
        <f>IF(D5=T3,K5,"0")</f>
        <v>0.25</v>
      </c>
      <c r="U5" s="118">
        <f xml:space="preserve"> IF(T5&lt;&gt;"0",(N5*T5/T25),"0")</f>
        <v>3</v>
      </c>
      <c r="V5" s="118" t="str">
        <f>IF(D5=V3,K5,"0")</f>
        <v>0</v>
      </c>
      <c r="W5" s="118" t="str">
        <f xml:space="preserve"> IF(V5&lt;&gt;"0",(N5*V5/V25),"0")</f>
        <v>0</v>
      </c>
      <c r="X5" s="118" t="str">
        <f>IF(D5=X3,K5,"0")</f>
        <v>0</v>
      </c>
      <c r="Y5" s="118" t="str">
        <f xml:space="preserve"> IF(X5&lt;&gt;"0",(N5*X5/X25),"0")</f>
        <v>0</v>
      </c>
      <c r="Z5" s="118" t="str">
        <f>IF(D5=Z3,K5,"0")</f>
        <v>0</v>
      </c>
      <c r="AA5" s="118" t="str">
        <f xml:space="preserve"> IF(Z5&lt;&gt;"0",(N5*Z5/Z25),"0")</f>
        <v>0</v>
      </c>
      <c r="AB5" s="118" t="str">
        <f>IF(D5=AB3,K5,"0")</f>
        <v>0</v>
      </c>
      <c r="AC5" s="118" t="str">
        <f xml:space="preserve"> IF(AB5&lt;&gt;"0",(N5*AB5/AB25),"0")</f>
        <v>0</v>
      </c>
      <c r="AD5" s="118" t="str">
        <f>IF(D5=AD3,K5,"0")</f>
        <v>0</v>
      </c>
      <c r="AE5" s="118" t="str">
        <f xml:space="preserve"> IF(AD5&lt;&gt;"0",(N5*AD5/AD25),"0")</f>
        <v>0</v>
      </c>
      <c r="AF5" s="118" t="str">
        <f>IF(D5=AF3,K5,"0")</f>
        <v>0</v>
      </c>
      <c r="AG5" s="118" t="str">
        <f xml:space="preserve"> IF(AF5&lt;&gt;"0",(N5*AF5/AF25),"0")</f>
        <v>0</v>
      </c>
      <c r="AH5" s="118" t="str">
        <f>IF(D5=AH3,K5,"0")</f>
        <v>0</v>
      </c>
      <c r="AI5" s="118" t="str">
        <f xml:space="preserve"> IF(AH5&lt;&gt;"0",(N5*AH5/AH25),"0")</f>
        <v>0</v>
      </c>
      <c r="AJ5" s="115" t="str">
        <f>IF(D5=$AJ$3,$L5,"0")</f>
        <v>0</v>
      </c>
      <c r="AK5" s="118" t="str">
        <f xml:space="preserve"> IF(AJ5&lt;&gt;"0",(N5*AJ5/AJ25),"0")</f>
        <v>0</v>
      </c>
      <c r="AL5" s="115" t="str">
        <f t="shared" si="3"/>
        <v>0</v>
      </c>
      <c r="AM5" s="118" t="str">
        <f xml:space="preserve"> IF(AL5&lt;&gt;"0",(N5*AL5/AL25),"0")</f>
        <v>0</v>
      </c>
      <c r="AN5" s="115" t="str">
        <f>IF(D5=$AN$3,$L5,"0")</f>
        <v>0</v>
      </c>
      <c r="AO5" s="118" t="str">
        <f xml:space="preserve"> IF(AN5&lt;&gt;"0",(N5*AN5/AN25),"0")</f>
        <v>0</v>
      </c>
      <c r="AP5" s="115" t="str">
        <f>IF(D5=$AP$3,$L5,"0")</f>
        <v>0</v>
      </c>
      <c r="AQ5" s="118" t="str">
        <f xml:space="preserve"> IF(AP5&lt;&gt;"0",(N5*AP5/AP25),"0")</f>
        <v>0</v>
      </c>
      <c r="AR5" s="118" t="str">
        <f>IF(D5=AR3,L5,"0")</f>
        <v>0</v>
      </c>
      <c r="AS5" s="118" t="str">
        <f xml:space="preserve"> IF(AR5&lt;&gt;"0",(N5*AR5/AR25),"0")</f>
        <v>0</v>
      </c>
      <c r="AT5" s="118" t="str">
        <f>IF(D5=AT3,L5,"0")</f>
        <v>0</v>
      </c>
      <c r="AU5" s="118" t="str">
        <f xml:space="preserve"> IF(AT5&lt;&gt;"0",(N5*AT5/AT25),"0")</f>
        <v>0</v>
      </c>
      <c r="AV5" s="118" t="str">
        <f>IF(D5=AV3,L5,"0")</f>
        <v>0</v>
      </c>
      <c r="AW5" s="118" t="str">
        <f xml:space="preserve"> IF(AV5&lt;&gt;"0",(N5*AV5/AV25),"0")</f>
        <v>0</v>
      </c>
      <c r="AX5" s="118" t="str">
        <f>IF(D5=AX3,L5,"0")</f>
        <v>0</v>
      </c>
      <c r="AY5" s="118" t="str">
        <f xml:space="preserve"> IF(AX5&lt;&gt;"0",(N5*AX5/AX25),"0")</f>
        <v>0</v>
      </c>
      <c r="AZ5" s="115" t="str">
        <f t="shared" si="4"/>
        <v>0</v>
      </c>
      <c r="BA5" s="115" t="str">
        <f t="shared" si="5"/>
        <v>0</v>
      </c>
      <c r="BB5" s="115" t="str">
        <f t="shared" si="6"/>
        <v>0</v>
      </c>
      <c r="BC5" s="115" t="str">
        <f t="shared" si="7"/>
        <v>0</v>
      </c>
      <c r="BD5" s="117" t="str">
        <f>IF(D5=BD3,M5,"0")</f>
        <v>0</v>
      </c>
      <c r="BE5" s="118" t="str">
        <f xml:space="preserve"> IF(BD5&lt;&gt;"0",(N5*BD5/BD25),"0")</f>
        <v>0</v>
      </c>
      <c r="BF5" s="118" t="str">
        <f>IF(D5=BF3,M5,"0")</f>
        <v>0</v>
      </c>
      <c r="BG5" s="118" t="str">
        <f xml:space="preserve"> IF(BF5&lt;&gt;"0",(N5*BF5/BF25),"0")</f>
        <v>0</v>
      </c>
      <c r="BH5" s="117" t="str">
        <f>IF(D5=BH3,M5,"0")</f>
        <v>0</v>
      </c>
      <c r="BI5" s="118" t="str">
        <f xml:space="preserve"> IF(BH5&lt;&gt;"0",(N5*BH5/BH25),"0")</f>
        <v>0</v>
      </c>
      <c r="BJ5" s="117" t="str">
        <f>IF(D5=BJ3,M5,"0")</f>
        <v>0</v>
      </c>
      <c r="BK5" s="118" t="str">
        <f xml:space="preserve"> IF(BJ5&lt;&gt;"0",(N5*BJ5/BJ25),"0")</f>
        <v>0</v>
      </c>
      <c r="BL5" s="118" t="str">
        <f>IF(D5=BL3,M5,"0")</f>
        <v>0</v>
      </c>
      <c r="BM5" s="118" t="str">
        <f xml:space="preserve"> IF(BL5&lt;&gt;"0",(N5*BL5/BL25),"0")</f>
        <v>0</v>
      </c>
      <c r="BN5" s="117" t="str">
        <f>IF(D5=BN3,M5,"0")</f>
        <v>0</v>
      </c>
      <c r="BO5" s="118" t="str">
        <f xml:space="preserve"> IF(BN5&lt;&gt;"0",(N5*BN5/BN25),"0")</f>
        <v>0</v>
      </c>
      <c r="BP5" s="115" t="str">
        <f>IF(D5=$BP$3,$M5,"0")</f>
        <v>0</v>
      </c>
      <c r="BQ5" s="118" t="str">
        <f xml:space="preserve"> IF(BP5&lt;&gt;"0",(N5*BP5/BP25),"0")</f>
        <v>0</v>
      </c>
      <c r="BR5" s="115" t="str">
        <f>IF(D5=$BR$3,$M5,"0")</f>
        <v>0</v>
      </c>
      <c r="BS5" s="118" t="str">
        <f xml:space="preserve"> IF(BR5&lt;&gt;"0",(N5*BR5/BR25),"0")</f>
        <v>0</v>
      </c>
    </row>
    <row r="6" spans="2:71" x14ac:dyDescent="0.35">
      <c r="B6" s="64">
        <v>3</v>
      </c>
      <c r="C6" s="109" t="str">
        <f>'3. Scénario E31a'!I8</f>
        <v>C4</v>
      </c>
      <c r="D6" s="109" t="str">
        <f>'3. Scénario E31a'!J8</f>
        <v>AC413</v>
      </c>
      <c r="E6" s="109" t="str">
        <f>'3. Scénario E31a'!K8</f>
        <v xml:space="preserve">Organiser son poste de travail </v>
      </c>
      <c r="F6" s="110" t="str">
        <f>'3. Scénario E31a'!L8</f>
        <v>Le poste de travail est approvisionné en matériels et outillages et avec méthode</v>
      </c>
      <c r="G6" s="138"/>
      <c r="H6" s="23"/>
      <c r="I6" s="136" t="s">
        <v>24</v>
      </c>
      <c r="J6" s="25"/>
      <c r="K6" s="111">
        <f>'3. Scénario E31a'!N8</f>
        <v>0.25</v>
      </c>
      <c r="L6" s="111">
        <f>'3. Scénario E31a'!O8</f>
        <v>0</v>
      </c>
      <c r="M6" s="112">
        <f>'3. Scénario E31a'!P8</f>
        <v>0</v>
      </c>
      <c r="N6" s="116">
        <f t="shared" si="0"/>
        <v>3</v>
      </c>
      <c r="O6" s="116">
        <f t="shared" si="8"/>
        <v>0.75</v>
      </c>
      <c r="P6" s="116">
        <f t="shared" si="1"/>
        <v>0</v>
      </c>
      <c r="Q6" s="116">
        <f t="shared" si="2"/>
        <v>0</v>
      </c>
      <c r="R6" s="117" t="str">
        <f>IF(D6=R3,K6,"0")</f>
        <v>0</v>
      </c>
      <c r="S6" s="118" t="str">
        <f>IF(R6&lt;&gt;"0",(N6*R6/R25),"0")</f>
        <v>0</v>
      </c>
      <c r="T6" s="118" t="str">
        <f>IF(D6=T3,K6,"0")</f>
        <v>0</v>
      </c>
      <c r="U6" s="118" t="str">
        <f>IF(T6&lt;&gt;"0",(N6*T6/T25),"0")</f>
        <v>0</v>
      </c>
      <c r="V6" s="118">
        <f>IF(D6=V3,K6,"0")</f>
        <v>0.25</v>
      </c>
      <c r="W6" s="118">
        <f>IF(V6&lt;&gt;"0",(N6*V6/V25),"0")</f>
        <v>3</v>
      </c>
      <c r="X6" s="118" t="str">
        <f>IF(D6=X3,K6,"0")</f>
        <v>0</v>
      </c>
      <c r="Y6" s="118" t="str">
        <f>IF(X6&lt;&gt;"0",(N6*X6/X25),"0")</f>
        <v>0</v>
      </c>
      <c r="Z6" s="118" t="str">
        <f>IF(D6=Z3,K6,"0")</f>
        <v>0</v>
      </c>
      <c r="AA6" s="118" t="str">
        <f>IF(Z6&lt;&gt;"0",(N6*Z6/Z25),"0")</f>
        <v>0</v>
      </c>
      <c r="AB6" s="118" t="str">
        <f>IF(D6=AB3,K6,"0")</f>
        <v>0</v>
      </c>
      <c r="AC6" s="118" t="str">
        <f>IF(AB6&lt;&gt;"0",(N6*AB6/AB25),"0")</f>
        <v>0</v>
      </c>
      <c r="AD6" s="118" t="str">
        <f>IF(D6=AD3,K6,"0")</f>
        <v>0</v>
      </c>
      <c r="AE6" s="118" t="str">
        <f>IF(AD6&lt;&gt;"0",(N6*AD6/AD25),"0")</f>
        <v>0</v>
      </c>
      <c r="AF6" s="118" t="str">
        <f>IF(D6=AF3,K6,"0")</f>
        <v>0</v>
      </c>
      <c r="AG6" s="118" t="str">
        <f>IF(AF6&lt;&gt;"0",(N6*AF6/AF25),"0")</f>
        <v>0</v>
      </c>
      <c r="AH6" s="118" t="str">
        <f>IF(D6=AH3,K6,"0")</f>
        <v>0</v>
      </c>
      <c r="AI6" s="118" t="str">
        <f>IF(AH6&lt;&gt;"0",(N6*AH6/AH25),"0")</f>
        <v>0</v>
      </c>
      <c r="AJ6" s="115" t="str">
        <f>IF(D6=$AJ$3,$L6,"0")</f>
        <v>0</v>
      </c>
      <c r="AK6" s="118" t="str">
        <f>IF(AJ6&lt;&gt;"0",(N6*AJ6/AJ25),"0")</f>
        <v>0</v>
      </c>
      <c r="AL6" s="115" t="str">
        <f t="shared" si="3"/>
        <v>0</v>
      </c>
      <c r="AM6" s="118" t="str">
        <f>IF(AL6&lt;&gt;"0",(N6*AL6/AL25),"0")</f>
        <v>0</v>
      </c>
      <c r="AN6" s="115" t="str">
        <f>IF(D6=$AN$3,$L6,"0")</f>
        <v>0</v>
      </c>
      <c r="AO6" s="118" t="str">
        <f>IF(AN6&lt;&gt;"0",(N6*AN6/AN25),"0")</f>
        <v>0</v>
      </c>
      <c r="AP6" s="115" t="str">
        <f>IF(D6=$AP$3,$L6,"0")</f>
        <v>0</v>
      </c>
      <c r="AQ6" s="118" t="str">
        <f>IF(AP6&lt;&gt;"0",(N6*AP6/AP25),"0")</f>
        <v>0</v>
      </c>
      <c r="AR6" s="118" t="str">
        <f>IF(D6=AR3,L6,"0")</f>
        <v>0</v>
      </c>
      <c r="AS6" s="118" t="str">
        <f>IF(AR6&lt;&gt;"0",(N6*AR6/AR25),"0")</f>
        <v>0</v>
      </c>
      <c r="AT6" s="118" t="str">
        <f>IF(D6=AT3,L6,"0")</f>
        <v>0</v>
      </c>
      <c r="AU6" s="118" t="str">
        <f>IF(AT6&lt;&gt;"0",(N6*AT6/AT25),"0")</f>
        <v>0</v>
      </c>
      <c r="AV6" s="118" t="str">
        <f>IF(D6=AV3,L6,"0")</f>
        <v>0</v>
      </c>
      <c r="AW6" s="118" t="str">
        <f>IF(AV6&lt;&gt;"0",(N6*AV6/AV25),"0")</f>
        <v>0</v>
      </c>
      <c r="AX6" s="118" t="str">
        <f>IF(D6=AX3,L6,"0")</f>
        <v>0</v>
      </c>
      <c r="AY6" s="118" t="str">
        <f>IF(AX6&lt;&gt;"0",(N6*AX6/AX25),"0")</f>
        <v>0</v>
      </c>
      <c r="AZ6" s="115" t="str">
        <f t="shared" si="4"/>
        <v>0</v>
      </c>
      <c r="BA6" s="115" t="str">
        <f t="shared" si="5"/>
        <v>0</v>
      </c>
      <c r="BB6" s="115" t="str">
        <f t="shared" si="6"/>
        <v>0</v>
      </c>
      <c r="BC6" s="115" t="str">
        <f t="shared" si="7"/>
        <v>0</v>
      </c>
      <c r="BD6" s="117" t="str">
        <f>IF(D6=BD3,M6,"0")</f>
        <v>0</v>
      </c>
      <c r="BE6" s="118" t="str">
        <f>IF(BD6&lt;&gt;"0",(N6*BD6/BD25),"0")</f>
        <v>0</v>
      </c>
      <c r="BF6" s="118" t="str">
        <f>IF(D6=BF3,M6,"0")</f>
        <v>0</v>
      </c>
      <c r="BG6" s="118" t="str">
        <f>IF(BF6&lt;&gt;"0",(N6*BF6/BF25),"0")</f>
        <v>0</v>
      </c>
      <c r="BH6" s="117" t="str">
        <f>IF(D6=BH3,M6,"0")</f>
        <v>0</v>
      </c>
      <c r="BI6" s="118" t="str">
        <f>IF(BH6&lt;&gt;"0",(N6*BH6/BH25),"0")</f>
        <v>0</v>
      </c>
      <c r="BJ6" s="117" t="str">
        <f>IF(D6=BJ3,M6,"0")</f>
        <v>0</v>
      </c>
      <c r="BK6" s="118" t="str">
        <f>IF(BJ6&lt;&gt;"0",(N6*BJ6/BJ25),"0")</f>
        <v>0</v>
      </c>
      <c r="BL6" s="118" t="str">
        <f>IF(D6=BL3,M6,"0")</f>
        <v>0</v>
      </c>
      <c r="BM6" s="118" t="str">
        <f>IF(BL6&lt;&gt;"0",(N6*BL6/BL25),"0")</f>
        <v>0</v>
      </c>
      <c r="BN6" s="117" t="str">
        <f>IF(D6=BN3,M6,"0")</f>
        <v>0</v>
      </c>
      <c r="BO6" s="118" t="str">
        <f>IF(BN6&lt;&gt;"0",(N6*BN6/BN25),"0")</f>
        <v>0</v>
      </c>
      <c r="BP6" s="115" t="str">
        <f>IF(D6=$BP$3,$M6,"0")</f>
        <v>0</v>
      </c>
      <c r="BQ6" s="118" t="str">
        <f>IF(BP6&lt;&gt;"0",(N6*BP6/BP25),"0")</f>
        <v>0</v>
      </c>
      <c r="BR6" s="115" t="str">
        <f>IF(D6=$BR$3,$M6,"0")</f>
        <v>0</v>
      </c>
      <c r="BS6" s="118" t="str">
        <f>IF(BR6&lt;&gt;"0",(N6*BR6/BR25),"0")</f>
        <v>0</v>
      </c>
    </row>
    <row r="7" spans="2:71" x14ac:dyDescent="0.35">
      <c r="B7" s="64">
        <v>4</v>
      </c>
      <c r="C7" s="109" t="str">
        <f>'3. Scénario E31a'!I9</f>
        <v>C4</v>
      </c>
      <c r="D7" s="109" t="str">
        <f>'3. Scénario E31a'!J9</f>
        <v>AC414</v>
      </c>
      <c r="E7" s="109" t="str">
        <f>'3. Scénario E31a'!K9</f>
        <v xml:space="preserve">Organiser son poste de travail </v>
      </c>
      <c r="F7" s="110" t="str">
        <f>'3. Scénario E31a'!L9</f>
        <v>Le lieux d'activités est restitué quotidiennenment conformément aux règles d'hygiène et de sécurité</v>
      </c>
      <c r="G7" s="138"/>
      <c r="H7" s="23"/>
      <c r="I7" s="136" t="s">
        <v>24</v>
      </c>
      <c r="J7" s="25"/>
      <c r="K7" s="111">
        <f>'3. Scénario E31a'!N9</f>
        <v>0.25</v>
      </c>
      <c r="L7" s="111">
        <f>'3. Scénario E31a'!O9</f>
        <v>0</v>
      </c>
      <c r="M7" s="112">
        <f>'3. Scénario E31a'!P9</f>
        <v>0</v>
      </c>
      <c r="N7" s="116">
        <f t="shared" si="0"/>
        <v>3</v>
      </c>
      <c r="O7" s="116">
        <f t="shared" si="8"/>
        <v>0.75</v>
      </c>
      <c r="P7" s="116">
        <f t="shared" si="1"/>
        <v>0</v>
      </c>
      <c r="Q7" s="116">
        <f t="shared" si="2"/>
        <v>0</v>
      </c>
      <c r="R7" s="117" t="str">
        <f>IF(D7=R3,K7,"0")</f>
        <v>0</v>
      </c>
      <c r="S7" s="118" t="str">
        <f>IF(R7&lt;&gt;"0",(N7*R7/R25),"0")</f>
        <v>0</v>
      </c>
      <c r="T7" s="118" t="str">
        <f>IF(D7=T3,K7,"0")</f>
        <v>0</v>
      </c>
      <c r="U7" s="118" t="str">
        <f>IF(T7&lt;&gt;"0",(N7*T7/T25),"0")</f>
        <v>0</v>
      </c>
      <c r="V7" s="118" t="str">
        <f>IF(D7=V3,K7,"0")</f>
        <v>0</v>
      </c>
      <c r="W7" s="118" t="str">
        <f>IF(V7&lt;&gt;"0",(N7*V7/V25),"0")</f>
        <v>0</v>
      </c>
      <c r="X7" s="118">
        <f>IF(D7=X3,K7,"0")</f>
        <v>0.25</v>
      </c>
      <c r="Y7" s="118">
        <f>IF(X7&lt;&gt;"0",(N7*X7/X25),"0")</f>
        <v>3</v>
      </c>
      <c r="Z7" s="118" t="str">
        <f>IF(D7=Z3,K7,"0")</f>
        <v>0</v>
      </c>
      <c r="AA7" s="118" t="str">
        <f>IF(Z7&lt;&gt;"0",(N7*Z7/Z25),"0")</f>
        <v>0</v>
      </c>
      <c r="AB7" s="118" t="str">
        <f>IF(D7=AB3,K7,"0")</f>
        <v>0</v>
      </c>
      <c r="AC7" s="118" t="str">
        <f>IF(AB7&lt;&gt;"0",(N7*AB7/AB25),"0")</f>
        <v>0</v>
      </c>
      <c r="AD7" s="118" t="str">
        <f>IF(D7=AD3,K7,"0")</f>
        <v>0</v>
      </c>
      <c r="AE7" s="118" t="str">
        <f>IF(AD7&lt;&gt;"0",(N7*AD7/AD25),"0")</f>
        <v>0</v>
      </c>
      <c r="AF7" s="118" t="str">
        <f>IF(D7=AF3,K7,"0")</f>
        <v>0</v>
      </c>
      <c r="AG7" s="118" t="str">
        <f>IF(AF7&lt;&gt;"0",(N7*AF7/AF25),"0")</f>
        <v>0</v>
      </c>
      <c r="AH7" s="118" t="str">
        <f>IF(D7=AH3,K7,"0")</f>
        <v>0</v>
      </c>
      <c r="AI7" s="118" t="str">
        <f>IF(AH7&lt;&gt;"0",(N7*AH7/AH25),"0")</f>
        <v>0</v>
      </c>
      <c r="AJ7" s="115" t="str">
        <f>IF(D7=$AJ$3,$L7,"0")</f>
        <v>0</v>
      </c>
      <c r="AK7" s="118" t="str">
        <f>IF(AJ7&lt;&gt;"0",(N7*AJ7/AJ25),"0")</f>
        <v>0</v>
      </c>
      <c r="AL7" s="115" t="str">
        <f t="shared" si="3"/>
        <v>0</v>
      </c>
      <c r="AM7" s="118" t="str">
        <f>IF(AL7&lt;&gt;"0",(N7*AL7/AL25),"0")</f>
        <v>0</v>
      </c>
      <c r="AN7" s="115" t="str">
        <f>IF(D7=$AN$3,$L7,"0")</f>
        <v>0</v>
      </c>
      <c r="AO7" s="118" t="str">
        <f>IF(AN7&lt;&gt;"0",(N7*AN7/AN25),"0")</f>
        <v>0</v>
      </c>
      <c r="AP7" s="115" t="str">
        <f>IF(D7=$AP$3,$L7,"0")</f>
        <v>0</v>
      </c>
      <c r="AQ7" s="118" t="str">
        <f>IF(AP7&lt;&gt;"0",(N7*AP7/AP25),"0")</f>
        <v>0</v>
      </c>
      <c r="AR7" s="118" t="str">
        <f>IF(D7=AR3,L7,"0")</f>
        <v>0</v>
      </c>
      <c r="AS7" s="118" t="str">
        <f>IF(AR7&lt;&gt;"0",(N7*AR7/AR25),"0")</f>
        <v>0</v>
      </c>
      <c r="AT7" s="118" t="str">
        <f>IF(D7=AT3,L7,"0")</f>
        <v>0</v>
      </c>
      <c r="AU7" s="118" t="str">
        <f>IF(AT7&lt;&gt;"0",(N7*AT7/AT25),"0")</f>
        <v>0</v>
      </c>
      <c r="AV7" s="118" t="str">
        <f>IF(D7=AV3,L7,"0")</f>
        <v>0</v>
      </c>
      <c r="AW7" s="118" t="str">
        <f>IF(AV7&lt;&gt;"0",(N7*AV7/AV25),"0")</f>
        <v>0</v>
      </c>
      <c r="AX7" s="118" t="str">
        <f>IF(D7=AX3,L7,"0")</f>
        <v>0</v>
      </c>
      <c r="AY7" s="118" t="str">
        <f>IF(AX7&lt;&gt;"0",(N7*AX7/AX25),"0")</f>
        <v>0</v>
      </c>
      <c r="AZ7" s="115" t="str">
        <f t="shared" si="4"/>
        <v>0</v>
      </c>
      <c r="BA7" s="115" t="str">
        <f t="shared" si="5"/>
        <v>0</v>
      </c>
      <c r="BB7" s="115" t="str">
        <f t="shared" si="6"/>
        <v>0</v>
      </c>
      <c r="BC7" s="115" t="str">
        <f t="shared" si="7"/>
        <v>0</v>
      </c>
      <c r="BD7" s="117" t="str">
        <f>IF(D7=BD3,M7,"0")</f>
        <v>0</v>
      </c>
      <c r="BE7" s="118" t="str">
        <f>IF(BD7&lt;&gt;"0",(N7*BD7/BD25),"0")</f>
        <v>0</v>
      </c>
      <c r="BF7" s="118" t="str">
        <f>IF(D7=BF3,M7,"0")</f>
        <v>0</v>
      </c>
      <c r="BG7" s="118" t="str">
        <f>IF(BF7&lt;&gt;"0",(N7*BF7/BF25),"0")</f>
        <v>0</v>
      </c>
      <c r="BH7" s="117" t="str">
        <f>IF(D7=BH3,M7,"0")</f>
        <v>0</v>
      </c>
      <c r="BI7" s="118" t="str">
        <f>IF(BH7&lt;&gt;"0",(N7*BH7/BH25),"0")</f>
        <v>0</v>
      </c>
      <c r="BJ7" s="117" t="str">
        <f>IF(D7=BJ3,M7,"0")</f>
        <v>0</v>
      </c>
      <c r="BK7" s="118" t="str">
        <f>IF(BJ7&lt;&gt;"0",(N7*BJ7/BJ25),"0")</f>
        <v>0</v>
      </c>
      <c r="BL7" s="118" t="str">
        <f>IF(D7=BL3,M7,"0")</f>
        <v>0</v>
      </c>
      <c r="BM7" s="118" t="str">
        <f>IF(BL7&lt;&gt;"0",(N7*BL7/BL25),"0")</f>
        <v>0</v>
      </c>
      <c r="BN7" s="117" t="str">
        <f>IF(D7=BN3,M7,"0")</f>
        <v>0</v>
      </c>
      <c r="BO7" s="118" t="str">
        <f>IF(BN7&lt;&gt;"0",(N7*BN7/BN25),"0")</f>
        <v>0</v>
      </c>
      <c r="BP7" s="115" t="str">
        <f>IF(D7=$BP$3,$M7,"0")</f>
        <v>0</v>
      </c>
      <c r="BQ7" s="118" t="str">
        <f>IF(BP7&lt;&gt;"0",(N7*BP7/BP25),"0")</f>
        <v>0</v>
      </c>
      <c r="BR7" s="115" t="str">
        <f>IF(D7=$BR$3,$M7,"0")</f>
        <v>0</v>
      </c>
      <c r="BS7" s="118" t="str">
        <f>IF(BR7&lt;&gt;"0",(N7*BR7/BR25),"0")</f>
        <v>0</v>
      </c>
    </row>
    <row r="8" spans="2:71" x14ac:dyDescent="0.35">
      <c r="B8" s="64">
        <v>5</v>
      </c>
      <c r="C8" s="109" t="str">
        <f>'3. Scénario E31a'!I10</f>
        <v>C5</v>
      </c>
      <c r="D8" s="109" t="str">
        <f>'3. Scénario E31a'!J10</f>
        <v>AC511</v>
      </c>
      <c r="E8" s="109" t="str">
        <f>'3. Scénario E31a'!K10</f>
        <v>Vérifier la conformité des matériels</v>
      </c>
      <c r="F8" s="110" t="str">
        <f>'3. Scénario E31a'!L10</f>
        <v>Les caractéristiques techniques sont vérifiées</v>
      </c>
      <c r="G8" s="138"/>
      <c r="H8" s="23"/>
      <c r="I8" s="136" t="s">
        <v>24</v>
      </c>
      <c r="J8" s="25"/>
      <c r="K8" s="111">
        <f>'3. Scénario E31a'!N10</f>
        <v>0</v>
      </c>
      <c r="L8" s="111">
        <f>'3. Scénario E31a'!O10</f>
        <v>0.25</v>
      </c>
      <c r="M8" s="112">
        <f>'3. Scénario E31a'!P10</f>
        <v>0</v>
      </c>
      <c r="N8" s="116">
        <f t="shared" si="0"/>
        <v>3</v>
      </c>
      <c r="O8" s="116">
        <f t="shared" si="8"/>
        <v>0</v>
      </c>
      <c r="P8" s="116">
        <f t="shared" si="1"/>
        <v>0.75</v>
      </c>
      <c r="Q8" s="116">
        <f t="shared" si="2"/>
        <v>0</v>
      </c>
      <c r="R8" s="117" t="str">
        <f>IF(D8=R3,K8,"0")</f>
        <v>0</v>
      </c>
      <c r="S8" s="118" t="str">
        <f xml:space="preserve"> IF(R8&lt;&gt;"0",(N8*R8/R25),"0")</f>
        <v>0</v>
      </c>
      <c r="T8" s="118" t="str">
        <f>IF(D8=T3,K8,"0")</f>
        <v>0</v>
      </c>
      <c r="U8" s="118" t="str">
        <f xml:space="preserve"> IF(T8&lt;&gt;"0",(N8*T8/T25),"0")</f>
        <v>0</v>
      </c>
      <c r="V8" s="118" t="str">
        <f>IF(D8=V3,K8,"0")</f>
        <v>0</v>
      </c>
      <c r="W8" s="118" t="str">
        <f xml:space="preserve"> IF(V8&lt;&gt;"0",(N8*V8/V25),"0")</f>
        <v>0</v>
      </c>
      <c r="X8" s="118" t="str">
        <f>IF(D8=X3,K8,"0")</f>
        <v>0</v>
      </c>
      <c r="Y8" s="118" t="str">
        <f xml:space="preserve"> IF(X8&lt;&gt;"0",(N8*X8/X25),"0")</f>
        <v>0</v>
      </c>
      <c r="Z8" s="118" t="str">
        <f>IF(D8=Z3,K8,"0")</f>
        <v>0</v>
      </c>
      <c r="AA8" s="118" t="str">
        <f xml:space="preserve"> IF(Z8&lt;&gt;"0",(N8*Z8/Z25),"0")</f>
        <v>0</v>
      </c>
      <c r="AB8" s="118" t="str">
        <f>IF(D8=AB3,K8,"0")</f>
        <v>0</v>
      </c>
      <c r="AC8" s="118" t="str">
        <f xml:space="preserve"> IF(AB8&lt;&gt;"0",(N8*AB8/AB25),"0")</f>
        <v>0</v>
      </c>
      <c r="AD8" s="118" t="str">
        <f>IF(D8=AD3,K8,"0")</f>
        <v>0</v>
      </c>
      <c r="AE8" s="118" t="str">
        <f xml:space="preserve"> IF(AD8&lt;&gt;"0",(N8*AD8/AD25),"0")</f>
        <v>0</v>
      </c>
      <c r="AF8" s="118" t="str">
        <f>IF(D8=AF3,K8,"0")</f>
        <v>0</v>
      </c>
      <c r="AG8" s="118" t="str">
        <f xml:space="preserve"> IF(AF8&lt;&gt;"0",(N8*AF8/AF25),"0")</f>
        <v>0</v>
      </c>
      <c r="AH8" s="118" t="str">
        <f>IF(D8=AH3,K8,"0")</f>
        <v>0</v>
      </c>
      <c r="AI8" s="118" t="str">
        <f xml:space="preserve"> IF(AH8&lt;&gt;"0",(N8*AH8/AH25),"0")</f>
        <v>0</v>
      </c>
      <c r="AJ8" s="115">
        <f>IF(D8=$AJ$3,$L8,"0")</f>
        <v>0.25</v>
      </c>
      <c r="AK8" s="118">
        <f xml:space="preserve"> IF(AJ8&lt;&gt;"0",(N8*AJ8/AJ25),"0")</f>
        <v>3</v>
      </c>
      <c r="AL8" s="115" t="str">
        <f t="shared" si="3"/>
        <v>0</v>
      </c>
      <c r="AM8" s="118" t="str">
        <f xml:space="preserve"> IF(AL8&lt;&gt;"0",(N8*AL8/AL25),"0")</f>
        <v>0</v>
      </c>
      <c r="AN8" s="115" t="str">
        <f>IF(D8=$AN$3,$L8,"0")</f>
        <v>0</v>
      </c>
      <c r="AO8" s="118" t="str">
        <f xml:space="preserve"> IF(AN8&lt;&gt;"0",(N8*AN8/AN25),"0")</f>
        <v>0</v>
      </c>
      <c r="AP8" s="115" t="str">
        <f>IF(D8=$AP$3,$L8,"0")</f>
        <v>0</v>
      </c>
      <c r="AQ8" s="118" t="str">
        <f xml:space="preserve"> IF(AP8&lt;&gt;"0",(N8*AP8/AP25),"0")</f>
        <v>0</v>
      </c>
      <c r="AR8" s="118" t="str">
        <f>IF(D8=AR3,L8,"0")</f>
        <v>0</v>
      </c>
      <c r="AS8" s="118" t="str">
        <f xml:space="preserve"> IF(AR8&lt;&gt;"0",(N8*AR8/AR25),"0")</f>
        <v>0</v>
      </c>
      <c r="AT8" s="118" t="str">
        <f>IF(D8=AT3,L8,"0")</f>
        <v>0</v>
      </c>
      <c r="AU8" s="118" t="str">
        <f xml:space="preserve"> IF(AT8&lt;&gt;"0",(N8*AT8/AT25),"0")</f>
        <v>0</v>
      </c>
      <c r="AV8" s="118" t="str">
        <f>IF(D8=AV3,L8,"0")</f>
        <v>0</v>
      </c>
      <c r="AW8" s="118" t="str">
        <f xml:space="preserve"> IF(AV8&lt;&gt;"0",(N8*AV8/AV25),"0")</f>
        <v>0</v>
      </c>
      <c r="AX8" s="118" t="str">
        <f>IF(D8=AX3,L8,"0")</f>
        <v>0</v>
      </c>
      <c r="AY8" s="118" t="str">
        <f xml:space="preserve"> IF(AX8&lt;&gt;"0",(N8*AX8/AX25),"0")</f>
        <v>0</v>
      </c>
      <c r="AZ8" s="115" t="str">
        <f t="shared" si="4"/>
        <v>0</v>
      </c>
      <c r="BA8" s="115" t="str">
        <f t="shared" si="5"/>
        <v>0</v>
      </c>
      <c r="BB8" s="115" t="str">
        <f t="shared" si="6"/>
        <v>0</v>
      </c>
      <c r="BC8" s="115" t="str">
        <f t="shared" si="7"/>
        <v>0</v>
      </c>
      <c r="BD8" s="117" t="str">
        <f>IF(D8=BD3,M8,"0")</f>
        <v>0</v>
      </c>
      <c r="BE8" s="118" t="str">
        <f xml:space="preserve"> IF(BD8&lt;&gt;"0",(N8*BD8/BD25),"0")</f>
        <v>0</v>
      </c>
      <c r="BF8" s="118" t="str">
        <f>IF(D8=BF3,M8,"0")</f>
        <v>0</v>
      </c>
      <c r="BG8" s="118" t="str">
        <f xml:space="preserve"> IF(BF8&lt;&gt;"0",(N8*BF8/BF25),"0")</f>
        <v>0</v>
      </c>
      <c r="BH8" s="117" t="str">
        <f>IF(D8=BH3,M8,"0")</f>
        <v>0</v>
      </c>
      <c r="BI8" s="118" t="str">
        <f xml:space="preserve"> IF(BH8&lt;&gt;"0",(N8*BH8/BH25),"0")</f>
        <v>0</v>
      </c>
      <c r="BJ8" s="117" t="str">
        <f>IF(D8=BJ3,M8,"0")</f>
        <v>0</v>
      </c>
      <c r="BK8" s="118" t="str">
        <f xml:space="preserve"> IF(BJ8&lt;&gt;"0",(N8*BJ8/BJ25),"0")</f>
        <v>0</v>
      </c>
      <c r="BL8" s="118" t="str">
        <f>IF(D8=BL3,M8,"0")</f>
        <v>0</v>
      </c>
      <c r="BM8" s="118" t="str">
        <f xml:space="preserve"> IF(BL8&lt;&gt;"0",(N8*BL8/BL25),"0")</f>
        <v>0</v>
      </c>
      <c r="BN8" s="117" t="str">
        <f>IF(D8=BN3,M8,"0")</f>
        <v>0</v>
      </c>
      <c r="BO8" s="118" t="str">
        <f xml:space="preserve"> IF(BN8&lt;&gt;"0",(N8*BN8/BN25),"0")</f>
        <v>0</v>
      </c>
      <c r="BP8" s="115" t="str">
        <f>IF(D8=$BP$3,$M8,"0")</f>
        <v>0</v>
      </c>
      <c r="BQ8" s="118" t="str">
        <f xml:space="preserve"> IF(BP8&lt;&gt;"0",(N8*BP8/BP25),"0")</f>
        <v>0</v>
      </c>
      <c r="BR8" s="115" t="str">
        <f>IF(D8=$BR$3,$M8,"0")</f>
        <v>0</v>
      </c>
      <c r="BS8" s="118" t="str">
        <f xml:space="preserve"> IF(BR8&lt;&gt;"0",(N8*BR8/BR25),"0")</f>
        <v>0</v>
      </c>
    </row>
    <row r="9" spans="2:71" x14ac:dyDescent="0.35">
      <c r="B9" s="64">
        <v>6</v>
      </c>
      <c r="C9" s="109" t="str">
        <f>'3. Scénario E31a'!I11</f>
        <v>C5</v>
      </c>
      <c r="D9" s="109" t="str">
        <f>'3. Scénario E31a'!J11</f>
        <v>AC512</v>
      </c>
      <c r="E9" s="109" t="str">
        <f>'3. Scénario E31a'!K11</f>
        <v>Vérifier la conformité des matériels</v>
      </c>
      <c r="F9" s="110" t="str">
        <f>'3. Scénario E31a'!L11</f>
        <v>Les quantités sont contrôlées</v>
      </c>
      <c r="G9" s="138"/>
      <c r="H9" s="23"/>
      <c r="I9" s="136" t="s">
        <v>24</v>
      </c>
      <c r="J9" s="25"/>
      <c r="K9" s="111">
        <f>'3. Scénario E31a'!N11</f>
        <v>0</v>
      </c>
      <c r="L9" s="111">
        <f>'3. Scénario E31a'!O11</f>
        <v>0.25</v>
      </c>
      <c r="M9" s="112">
        <f>'3. Scénario E31a'!P11</f>
        <v>0</v>
      </c>
      <c r="N9" s="116">
        <f t="shared" si="0"/>
        <v>3</v>
      </c>
      <c r="O9" s="116">
        <f t="shared" si="8"/>
        <v>0</v>
      </c>
      <c r="P9" s="116">
        <f t="shared" si="1"/>
        <v>0.75</v>
      </c>
      <c r="Q9" s="116">
        <f t="shared" si="2"/>
        <v>0</v>
      </c>
      <c r="R9" s="117" t="str">
        <f>IF(D9=R3,K9,"0")</f>
        <v>0</v>
      </c>
      <c r="S9" s="118" t="str">
        <f>IF(R9&lt;&gt;"0",(N9*R9/R25),"0")</f>
        <v>0</v>
      </c>
      <c r="T9" s="118" t="str">
        <f>IF(D9=T3,K9,"0")</f>
        <v>0</v>
      </c>
      <c r="U9" s="118" t="str">
        <f>IF(T9&lt;&gt;"0",(N9*T9/T25),"0")</f>
        <v>0</v>
      </c>
      <c r="V9" s="118" t="str">
        <f>IF(D9=V3,K9,"0")</f>
        <v>0</v>
      </c>
      <c r="W9" s="118" t="str">
        <f>IF(V9&lt;&gt;"0",(N9*V9/V25),"0")</f>
        <v>0</v>
      </c>
      <c r="X9" s="118" t="str">
        <f>IF(D9=X3,K9,"0")</f>
        <v>0</v>
      </c>
      <c r="Y9" s="118" t="str">
        <f>IF(X9&lt;&gt;"0",(N9*X9/X25),"0")</f>
        <v>0</v>
      </c>
      <c r="Z9" s="118" t="str">
        <f>IF(D9=Z3,K9,"0")</f>
        <v>0</v>
      </c>
      <c r="AA9" s="118" t="str">
        <f>IF(Z9&lt;&gt;"0",(N9*Z9/Z25),"0")</f>
        <v>0</v>
      </c>
      <c r="AB9" s="118" t="str">
        <f>IF(D9=AB3,K9,"0")</f>
        <v>0</v>
      </c>
      <c r="AC9" s="118" t="str">
        <f>IF(AB9&lt;&gt;"0",(N9*AB9/AB25),"0")</f>
        <v>0</v>
      </c>
      <c r="AD9" s="118" t="str">
        <f>IF(D9=AD3,K9,"0")</f>
        <v>0</v>
      </c>
      <c r="AE9" s="118" t="str">
        <f>IF(AD9&lt;&gt;"0",(N9*AD9/AD25),"0")</f>
        <v>0</v>
      </c>
      <c r="AF9" s="118" t="str">
        <f>IF(D9=AF3,K9,"0")</f>
        <v>0</v>
      </c>
      <c r="AG9" s="118" t="str">
        <f>IF(AF9&lt;&gt;"0",(N9*AF9/AF25),"0")</f>
        <v>0</v>
      </c>
      <c r="AH9" s="118" t="str">
        <f>IF(D9=AH3,K9,"0")</f>
        <v>0</v>
      </c>
      <c r="AI9" s="118" t="str">
        <f>IF(AH9&lt;&gt;"0",(N9*AH9/AH25),"0")</f>
        <v>0</v>
      </c>
      <c r="AJ9" s="115" t="str">
        <f>IF(D9=$AJ$3,$L9,"0")</f>
        <v>0</v>
      </c>
      <c r="AK9" s="118" t="str">
        <f>IF(AJ9&lt;&gt;"0",(N9*AJ9/AJ25),"0")</f>
        <v>0</v>
      </c>
      <c r="AL9" s="115">
        <f t="shared" si="3"/>
        <v>0.25</v>
      </c>
      <c r="AM9" s="118">
        <f>IF(AL9&lt;&gt;"0",(N9*AL9/AL25),"0")</f>
        <v>3</v>
      </c>
      <c r="AN9" s="115" t="str">
        <f>IF(D9=$AN$3,$L9,"0")</f>
        <v>0</v>
      </c>
      <c r="AO9" s="118" t="str">
        <f>IF(AN9&lt;&gt;"0",(N9*AN9/AN25),"0")</f>
        <v>0</v>
      </c>
      <c r="AP9" s="115" t="str">
        <f>IF(D9=$AP$3,$L9,"0")</f>
        <v>0</v>
      </c>
      <c r="AQ9" s="118" t="str">
        <f>IF(AP9&lt;&gt;"0",(N9*AP9/AP25),"0")</f>
        <v>0</v>
      </c>
      <c r="AR9" s="118" t="str">
        <f>IF(D9=AR3,L9,"0")</f>
        <v>0</v>
      </c>
      <c r="AS9" s="118" t="str">
        <f>IF(AR9&lt;&gt;"0",(N9*AR9/AR25),"0")</f>
        <v>0</v>
      </c>
      <c r="AT9" s="118" t="str">
        <f>IF(D9=AT3,L9,"0")</f>
        <v>0</v>
      </c>
      <c r="AU9" s="118" t="str">
        <f>IF(AT9&lt;&gt;"0",(N9*AT9/AT25),"0")</f>
        <v>0</v>
      </c>
      <c r="AV9" s="118" t="str">
        <f>IF(D9=AV3,L9,"0")</f>
        <v>0</v>
      </c>
      <c r="AW9" s="118" t="str">
        <f>IF(AV9&lt;&gt;"0",(N9*AV9/AV25),"0")</f>
        <v>0</v>
      </c>
      <c r="AX9" s="118" t="str">
        <f>IF(D9=AX3,L9,"0")</f>
        <v>0</v>
      </c>
      <c r="AY9" s="118" t="str">
        <f>IF(AX9&lt;&gt;"0",(N9*AX9/AX25),"0")</f>
        <v>0</v>
      </c>
      <c r="AZ9" s="115" t="str">
        <f t="shared" si="4"/>
        <v>0</v>
      </c>
      <c r="BA9" s="115" t="str">
        <f t="shared" si="5"/>
        <v>0</v>
      </c>
      <c r="BB9" s="115" t="str">
        <f t="shared" si="6"/>
        <v>0</v>
      </c>
      <c r="BC9" s="115" t="str">
        <f t="shared" si="7"/>
        <v>0</v>
      </c>
      <c r="BD9" s="117" t="str">
        <f>IF(D9=BD3,M9,"0")</f>
        <v>0</v>
      </c>
      <c r="BE9" s="118" t="str">
        <f>IF(BD9&lt;&gt;"0",(N9*BD9/BD25),"0")</f>
        <v>0</v>
      </c>
      <c r="BF9" s="118" t="str">
        <f>IF(D9=BF3,M9,"0")</f>
        <v>0</v>
      </c>
      <c r="BG9" s="118" t="str">
        <f>IF(BF9&lt;&gt;"0",(N9*BF9/BF25),"0")</f>
        <v>0</v>
      </c>
      <c r="BH9" s="117" t="str">
        <f>IF(D9=BH3,M9,"0")</f>
        <v>0</v>
      </c>
      <c r="BI9" s="118" t="str">
        <f>IF(BH9&lt;&gt;"0",(N9*BH9/BH25),"0")</f>
        <v>0</v>
      </c>
      <c r="BJ9" s="117" t="str">
        <f>IF(D9=BJ3,M9,"0")</f>
        <v>0</v>
      </c>
      <c r="BK9" s="118" t="str">
        <f>IF(BJ9&lt;&gt;"0",(N9*BJ9/BJ25),"0")</f>
        <v>0</v>
      </c>
      <c r="BL9" s="118" t="str">
        <f>IF(D9=BL3,M9,"0")</f>
        <v>0</v>
      </c>
      <c r="BM9" s="118" t="str">
        <f>IF(BL9&lt;&gt;"0",(N9*BL9/BL25),"0")</f>
        <v>0</v>
      </c>
      <c r="BN9" s="117" t="str">
        <f>IF(D9=BN3,M9,"0")</f>
        <v>0</v>
      </c>
      <c r="BO9" s="118" t="str">
        <f>IF(BN9&lt;&gt;"0",(N9*BN9/BN25),"0")</f>
        <v>0</v>
      </c>
      <c r="BP9" s="115" t="str">
        <f>IF(D9=$BP$3,$M9,"0")</f>
        <v>0</v>
      </c>
      <c r="BQ9" s="118" t="str">
        <f>IF(BP9&lt;&gt;"0",(N9*BP9/BP25),"0")</f>
        <v>0</v>
      </c>
      <c r="BR9" s="115" t="str">
        <f>IF(D9=$BR$3,$M9,"0")</f>
        <v>0</v>
      </c>
      <c r="BS9" s="118" t="str">
        <f>IF(BR9&lt;&gt;"0",(N9*BR9/BR25),"0")</f>
        <v>0</v>
      </c>
    </row>
    <row r="10" spans="2:71" x14ac:dyDescent="0.35">
      <c r="B10" s="64">
        <v>7</v>
      </c>
      <c r="C10" s="109" t="str">
        <f>'3. Scénario E31a'!I12</f>
        <v>C5</v>
      </c>
      <c r="D10" s="109" t="str">
        <f>'3. Scénario E31a'!J12</f>
        <v>AC513</v>
      </c>
      <c r="E10" s="109" t="str">
        <f>'3. Scénario E31a'!K12</f>
        <v>Vérifier la conformité des matériels</v>
      </c>
      <c r="F10" s="110" t="str">
        <f>'3. Scénario E31a'!L12</f>
        <v>Les éventuelles anomalies sont consignées</v>
      </c>
      <c r="G10" s="138"/>
      <c r="H10" s="23"/>
      <c r="I10" s="136" t="s">
        <v>24</v>
      </c>
      <c r="J10" s="25"/>
      <c r="K10" s="111">
        <f>'3. Scénario E31a'!N12</f>
        <v>0</v>
      </c>
      <c r="L10" s="111">
        <f>'3. Scénario E31a'!O12</f>
        <v>0.25</v>
      </c>
      <c r="M10" s="112">
        <f>'3. Scénario E31a'!P12</f>
        <v>0</v>
      </c>
      <c r="N10" s="116">
        <f t="shared" si="0"/>
        <v>3</v>
      </c>
      <c r="O10" s="116">
        <f t="shared" si="8"/>
        <v>0</v>
      </c>
      <c r="P10" s="116">
        <f t="shared" si="1"/>
        <v>0.75</v>
      </c>
      <c r="Q10" s="116">
        <f t="shared" si="2"/>
        <v>0</v>
      </c>
      <c r="R10" s="117" t="str">
        <f>IF(D10=R3,K10,"0")</f>
        <v>0</v>
      </c>
      <c r="S10" s="118" t="str">
        <f xml:space="preserve"> IF(R10&lt;&gt;"0",(N10*R10/R25),"0")</f>
        <v>0</v>
      </c>
      <c r="T10" s="118" t="str">
        <f>IF(D10=T3,K10,"0")</f>
        <v>0</v>
      </c>
      <c r="U10" s="118" t="str">
        <f xml:space="preserve"> IF(T10&lt;&gt;"0",(N10*T10/T25),"0")</f>
        <v>0</v>
      </c>
      <c r="V10" s="118" t="str">
        <f>IF(D10=V3,K10,"0")</f>
        <v>0</v>
      </c>
      <c r="W10" s="118" t="str">
        <f xml:space="preserve"> IF(V10&lt;&gt;"0",(N10*V10/V25),"0")</f>
        <v>0</v>
      </c>
      <c r="X10" s="118" t="str">
        <f>IF(D10=X3,K10,"0")</f>
        <v>0</v>
      </c>
      <c r="Y10" s="118" t="str">
        <f xml:space="preserve"> IF(X10&lt;&gt;"0",(N10*X10/X25),"0")</f>
        <v>0</v>
      </c>
      <c r="Z10" s="118" t="str">
        <f>IF(D10=Z3,K10,"0")</f>
        <v>0</v>
      </c>
      <c r="AA10" s="118" t="str">
        <f xml:space="preserve"> IF(Z10&lt;&gt;"0",(N10*Z10/Z25),"0")</f>
        <v>0</v>
      </c>
      <c r="AB10" s="118" t="str">
        <f>IF(D10=AB3,K10,"0")</f>
        <v>0</v>
      </c>
      <c r="AC10" s="118" t="str">
        <f xml:space="preserve"> IF(AB10&lt;&gt;"0",(N10*AB10/AB25),"0")</f>
        <v>0</v>
      </c>
      <c r="AD10" s="118" t="str">
        <f>IF(D10=AD3,K10,"0")</f>
        <v>0</v>
      </c>
      <c r="AE10" s="118" t="str">
        <f xml:space="preserve"> IF(AD10&lt;&gt;"0",(N10*AD10/AD25),"0")</f>
        <v>0</v>
      </c>
      <c r="AF10" s="118" t="str">
        <f>IF(D10=AF3,K10,"0")</f>
        <v>0</v>
      </c>
      <c r="AG10" s="118" t="str">
        <f xml:space="preserve"> IF(AF10&lt;&gt;"0",(N10*AF10/AF25),"0")</f>
        <v>0</v>
      </c>
      <c r="AH10" s="118" t="str">
        <f>IF(D10=AH3,K10,"0")</f>
        <v>0</v>
      </c>
      <c r="AI10" s="118" t="str">
        <f xml:space="preserve"> IF(AH10&lt;&gt;"0",(N10*AH10/AH25),"0")</f>
        <v>0</v>
      </c>
      <c r="AJ10" s="115" t="str">
        <f>IF(D10=$AJ$3,$L10,"0")</f>
        <v>0</v>
      </c>
      <c r="AK10" s="118" t="str">
        <f xml:space="preserve"> IF(AJ10&lt;&gt;"0",(N10*AJ10/AJ25),"0")</f>
        <v>0</v>
      </c>
      <c r="AL10" s="115" t="str">
        <f t="shared" si="3"/>
        <v>0</v>
      </c>
      <c r="AM10" s="118" t="str">
        <f xml:space="preserve"> IF(AL10&lt;&gt;"0",(N10*AL10/AL25),"0")</f>
        <v>0</v>
      </c>
      <c r="AN10" s="115">
        <f>IF(D10=$AN$3,$L10,"0")</f>
        <v>0.25</v>
      </c>
      <c r="AO10" s="118">
        <f xml:space="preserve"> IF(AN10&lt;&gt;"0",(N10*AN10/AN25),"0")</f>
        <v>3</v>
      </c>
      <c r="AP10" s="115" t="str">
        <f>IF(D10=$AP$3,$L10,"0")</f>
        <v>0</v>
      </c>
      <c r="AQ10" s="118" t="str">
        <f xml:space="preserve"> IF(AP10&lt;&gt;"0",(N10*AP10/AP25),"0")</f>
        <v>0</v>
      </c>
      <c r="AR10" s="118" t="str">
        <f>IF(D10=AR3,L10,"0")</f>
        <v>0</v>
      </c>
      <c r="AS10" s="118" t="str">
        <f xml:space="preserve"> IF(AR10&lt;&gt;"0",(N10*AR10/AR25),"0")</f>
        <v>0</v>
      </c>
      <c r="AT10" s="118" t="str">
        <f>IF(D10=AT3,L10,"0")</f>
        <v>0</v>
      </c>
      <c r="AU10" s="118" t="str">
        <f xml:space="preserve"> IF(AT10&lt;&gt;"0",(N10*AT10/AT25),"0")</f>
        <v>0</v>
      </c>
      <c r="AV10" s="118" t="str">
        <f>IF(D10=AV3,L10,"0")</f>
        <v>0</v>
      </c>
      <c r="AW10" s="118" t="str">
        <f xml:space="preserve"> IF(AV10&lt;&gt;"0",(N10*AV10/AV25),"0")</f>
        <v>0</v>
      </c>
      <c r="AX10" s="118" t="str">
        <f>IF(D10=AX3,L10,"0")</f>
        <v>0</v>
      </c>
      <c r="AY10" s="118" t="str">
        <f xml:space="preserve"> IF(AX10&lt;&gt;"0",(N10*AX10/AX25),"0")</f>
        <v>0</v>
      </c>
      <c r="AZ10" s="115" t="str">
        <f t="shared" si="4"/>
        <v>0</v>
      </c>
      <c r="BA10" s="115" t="str">
        <f t="shared" si="5"/>
        <v>0</v>
      </c>
      <c r="BB10" s="115" t="str">
        <f t="shared" si="6"/>
        <v>0</v>
      </c>
      <c r="BC10" s="115" t="str">
        <f t="shared" si="7"/>
        <v>0</v>
      </c>
      <c r="BD10" s="117" t="str">
        <f>IF(D10=BD3,M10,"0")</f>
        <v>0</v>
      </c>
      <c r="BE10" s="118" t="str">
        <f xml:space="preserve"> IF(BD10&lt;&gt;"0",(N10*BD10/BD25),"0")</f>
        <v>0</v>
      </c>
      <c r="BF10" s="118" t="str">
        <f>IF(D10=BF3,M10,"0")</f>
        <v>0</v>
      </c>
      <c r="BG10" s="118" t="str">
        <f xml:space="preserve"> IF(BF10&lt;&gt;"0",(N10*BF10/BF25),"0")</f>
        <v>0</v>
      </c>
      <c r="BH10" s="117" t="str">
        <f>IF(D10=BH3,M10,"0")</f>
        <v>0</v>
      </c>
      <c r="BI10" s="118" t="str">
        <f xml:space="preserve"> IF(BH10&lt;&gt;"0",(N10*BH10/BH25),"0")</f>
        <v>0</v>
      </c>
      <c r="BJ10" s="117" t="str">
        <f>IF(D10=BJ3,M10,"0")</f>
        <v>0</v>
      </c>
      <c r="BK10" s="118" t="str">
        <f xml:space="preserve"> IF(BJ10&lt;&gt;"0",(N10*BJ10/BJ25),"0")</f>
        <v>0</v>
      </c>
      <c r="BL10" s="118" t="str">
        <f>IF(D10=BL3,M10,"0")</f>
        <v>0</v>
      </c>
      <c r="BM10" s="118" t="str">
        <f xml:space="preserve"> IF(BL10&lt;&gt;"0",(N10*BL10/BL25),"0")</f>
        <v>0</v>
      </c>
      <c r="BN10" s="117" t="str">
        <f>IF(D10=BN3,M10,"0")</f>
        <v>0</v>
      </c>
      <c r="BO10" s="118" t="str">
        <f xml:space="preserve"> IF(BN10&lt;&gt;"0",(N10*BN10/BN25),"0")</f>
        <v>0</v>
      </c>
      <c r="BP10" s="115" t="str">
        <f>IF(D10=$BP$3,$M10,"0")</f>
        <v>0</v>
      </c>
      <c r="BQ10" s="118" t="str">
        <f xml:space="preserve"> IF(BP10&lt;&gt;"0",(N10*BP10/BP25),"0")</f>
        <v>0</v>
      </c>
      <c r="BR10" s="115" t="str">
        <f>IF(D10=$BR$3,$M10,"0")</f>
        <v>0</v>
      </c>
      <c r="BS10" s="118" t="str">
        <f xml:space="preserve"> IF(BR10&lt;&gt;"0",(N10*BR10/BR25),"0")</f>
        <v>0</v>
      </c>
    </row>
    <row r="11" spans="2:71" x14ac:dyDescent="0.35">
      <c r="B11" s="64">
        <v>8</v>
      </c>
      <c r="C11" s="109" t="str">
        <f>'3. Scénario E31a'!I13</f>
        <v>C5</v>
      </c>
      <c r="D11" s="109" t="str">
        <f>'3. Scénario E31a'!J13</f>
        <v>AC514</v>
      </c>
      <c r="E11" s="109" t="str">
        <f>'3. Scénario E31a'!K13</f>
        <v>Vérifier la conformité des matériels</v>
      </c>
      <c r="F11" s="110" t="str">
        <f>'3. Scénario E31a'!L13</f>
        <v>Les bons de livraison, bons de garantie et notices techniques sont recueillis</v>
      </c>
      <c r="G11" s="138"/>
      <c r="H11" s="23"/>
      <c r="I11" s="136" t="s">
        <v>24</v>
      </c>
      <c r="J11" s="25"/>
      <c r="K11" s="111">
        <f>'3. Scénario E31a'!N13</f>
        <v>0</v>
      </c>
      <c r="L11" s="111">
        <f>'3. Scénario E31a'!O13</f>
        <v>0.25</v>
      </c>
      <c r="M11" s="112">
        <f>'3. Scénario E31a'!P13</f>
        <v>0</v>
      </c>
      <c r="N11" s="116">
        <f t="shared" si="0"/>
        <v>3</v>
      </c>
      <c r="O11" s="116">
        <f t="shared" si="8"/>
        <v>0</v>
      </c>
      <c r="P11" s="116">
        <f t="shared" si="1"/>
        <v>0.75</v>
      </c>
      <c r="Q11" s="116">
        <f t="shared" si="2"/>
        <v>0</v>
      </c>
      <c r="R11" s="117" t="str">
        <f>IF(D11=R3,K11,"0")</f>
        <v>0</v>
      </c>
      <c r="S11" s="118" t="str">
        <f>IF(R11&lt;&gt;"0",(N11*R11/R25),"0")</f>
        <v>0</v>
      </c>
      <c r="T11" s="118" t="str">
        <f>IF(D11=T3,K11,"0")</f>
        <v>0</v>
      </c>
      <c r="U11" s="118" t="str">
        <f>IF(T11&lt;&gt;"0",(N11*T11/T25),"0")</f>
        <v>0</v>
      </c>
      <c r="V11" s="118" t="str">
        <f>IF(D11=V3,K11,"0")</f>
        <v>0</v>
      </c>
      <c r="W11" s="118" t="str">
        <f>IF(V11&lt;&gt;"0",(N11*V11/V25),"0")</f>
        <v>0</v>
      </c>
      <c r="X11" s="118" t="str">
        <f>IF(D11=X3,K11,"0")</f>
        <v>0</v>
      </c>
      <c r="Y11" s="118" t="str">
        <f xml:space="preserve"> IF(X11&lt;&gt;"0",(N11*X11/X25),"0")</f>
        <v>0</v>
      </c>
      <c r="Z11" s="118" t="str">
        <f>IF(D11=Z3,K11,"0")</f>
        <v>0</v>
      </c>
      <c r="AA11" s="118" t="str">
        <f>IF(Z11&lt;&gt;"0",(N11*Z11/Z25),"0")</f>
        <v>0</v>
      </c>
      <c r="AB11" s="118" t="str">
        <f>IF(D11=AB3,K11,"0")</f>
        <v>0</v>
      </c>
      <c r="AC11" s="118" t="str">
        <f>IF(AB11&lt;&gt;"0",(N11*AB11/AB25),"0")</f>
        <v>0</v>
      </c>
      <c r="AD11" s="118" t="str">
        <f>IF(D11=AD3,K11,"0")</f>
        <v>0</v>
      </c>
      <c r="AE11" s="118" t="str">
        <f>IF(AD11&lt;&gt;"0",(N11*AD11/AD25),"0")</f>
        <v>0</v>
      </c>
      <c r="AF11" s="118" t="str">
        <f>IF(D11=AF3,K11,"0")</f>
        <v>0</v>
      </c>
      <c r="AG11" s="118" t="str">
        <f>IF(AF11&lt;&gt;"0",(N11*AF11/AF25),"0")</f>
        <v>0</v>
      </c>
      <c r="AH11" s="118" t="str">
        <f>IF(D11=AH3,K11,"0")</f>
        <v>0</v>
      </c>
      <c r="AI11" s="118" t="str">
        <f>IF(AH11&lt;&gt;"0",(N11*AH11/AH25),"0")</f>
        <v>0</v>
      </c>
      <c r="AJ11" s="115" t="str">
        <f>IF(D11=$AJ$3,$L11,"0")</f>
        <v>0</v>
      </c>
      <c r="AK11" s="118" t="str">
        <f>IF(AJ11&lt;&gt;"0",(N11*AJ11/AJ25),"0")</f>
        <v>0</v>
      </c>
      <c r="AL11" s="115" t="str">
        <f t="shared" si="3"/>
        <v>0</v>
      </c>
      <c r="AM11" s="118" t="str">
        <f>IF(AL11&lt;&gt;"0",(N11*AL11/AL25),"0")</f>
        <v>0</v>
      </c>
      <c r="AN11" s="115" t="str">
        <f>IF(D11=$AN$3,$L11,"0")</f>
        <v>0</v>
      </c>
      <c r="AO11" s="118" t="str">
        <f>IF(AN11&lt;&gt;"0",(N11*AN11/AN25),"0")</f>
        <v>0</v>
      </c>
      <c r="AP11" s="115">
        <f>IF(D11=$AP$3,$L11,"0")</f>
        <v>0.25</v>
      </c>
      <c r="AQ11" s="118">
        <f>IF(AP11&lt;&gt;"0",(N11*AP11/AP25),"0")</f>
        <v>3</v>
      </c>
      <c r="AR11" s="118" t="str">
        <f>IF(D11=AR3,L11,"0")</f>
        <v>0</v>
      </c>
      <c r="AS11" s="118" t="str">
        <f>IF(AR11&lt;&gt;"0",(N11*AR11/AR25),"0")</f>
        <v>0</v>
      </c>
      <c r="AT11" s="118" t="str">
        <f>IF(D11=AT3,L11,"0")</f>
        <v>0</v>
      </c>
      <c r="AU11" s="118" t="str">
        <f>IF(AT11&lt;&gt;"0",(N11*AT11/AT25),"0")</f>
        <v>0</v>
      </c>
      <c r="AV11" s="118" t="str">
        <f>IF(D11=AV3,L11,"0")</f>
        <v>0</v>
      </c>
      <c r="AW11" s="118" t="str">
        <f>IF(AV11&lt;&gt;"0",(N11*AV11/AV25),"0")</f>
        <v>0</v>
      </c>
      <c r="AX11" s="118" t="str">
        <f>IF(D11=AX3,L11,"0")</f>
        <v>0</v>
      </c>
      <c r="AY11" s="118" t="str">
        <f>IF(AX11&lt;&gt;"0",(N11*AX11/AX25),"0")</f>
        <v>0</v>
      </c>
      <c r="AZ11" s="115" t="str">
        <f t="shared" si="4"/>
        <v>0</v>
      </c>
      <c r="BA11" s="115" t="str">
        <f t="shared" si="5"/>
        <v>0</v>
      </c>
      <c r="BB11" s="115" t="str">
        <f t="shared" si="6"/>
        <v>0</v>
      </c>
      <c r="BC11" s="115" t="str">
        <f t="shared" si="7"/>
        <v>0</v>
      </c>
      <c r="BD11" s="117" t="str">
        <f>IF(D11=BD3,M11,"0")</f>
        <v>0</v>
      </c>
      <c r="BE11" s="118" t="str">
        <f>IF(BD11&lt;&gt;"0",(N11*BD11/BD25),"0")</f>
        <v>0</v>
      </c>
      <c r="BF11" s="118" t="str">
        <f>IF(D11=BF3,M11,"0")</f>
        <v>0</v>
      </c>
      <c r="BG11" s="118" t="str">
        <f>IF(BF11&lt;&gt;"0",(N11*BF11/BF25),"0")</f>
        <v>0</v>
      </c>
      <c r="BH11" s="117" t="str">
        <f>IF(D11=BH3,M11,"0")</f>
        <v>0</v>
      </c>
      <c r="BI11" s="118" t="str">
        <f>IF(BH11&lt;&gt;"0",(N11*BH11/BH25),"0")</f>
        <v>0</v>
      </c>
      <c r="BJ11" s="117" t="str">
        <f>IF(D11=BJ3,M11,"0")</f>
        <v>0</v>
      </c>
      <c r="BK11" s="118" t="str">
        <f>IF(BJ11&lt;&gt;"0",(N11*BJ11/BJ25),"0")</f>
        <v>0</v>
      </c>
      <c r="BL11" s="118" t="str">
        <f>IF(D11=BL3,M11,"0")</f>
        <v>0</v>
      </c>
      <c r="BM11" s="118" t="str">
        <f>IF(BL11&lt;&gt;"0",(N11*BL11/BL25),"0")</f>
        <v>0</v>
      </c>
      <c r="BN11" s="117" t="str">
        <f>IF(D11=BN3,M11,"0")</f>
        <v>0</v>
      </c>
      <c r="BO11" s="118" t="str">
        <f>IF(BN11&lt;&gt;"0",(N11*BN11/BN25),"0")</f>
        <v>0</v>
      </c>
      <c r="BP11" s="115" t="str">
        <f>IF(D11=$BP$3,$M11,"0")</f>
        <v>0</v>
      </c>
      <c r="BQ11" s="118" t="str">
        <f>IF(BP11&lt;&gt;"0",(N11*BP11/BP25),"0")</f>
        <v>0</v>
      </c>
      <c r="BR11" s="115" t="str">
        <f>IF(D11=$BR$3,$M11,"0")</f>
        <v>0</v>
      </c>
      <c r="BS11" s="118" t="str">
        <f>IF(BR11&lt;&gt;"0",(N11*BR11/BR25),"0")</f>
        <v>0</v>
      </c>
    </row>
    <row r="12" spans="2:71" x14ac:dyDescent="0.35">
      <c r="B12" s="64">
        <v>9</v>
      </c>
      <c r="C12" s="109" t="str">
        <f>'3. Scénario E31a'!I14</f>
        <v>C6</v>
      </c>
      <c r="D12" s="109" t="str">
        <f>'3. Scénario E31a'!J14</f>
        <v>AC611</v>
      </c>
      <c r="E12" s="109" t="str">
        <f>'3. Scénario E31a'!K14</f>
        <v>Implanter les matériels et les supports</v>
      </c>
      <c r="F12" s="110" t="str">
        <f>'3. Scénario E31a'!L14</f>
        <v>L’implantation des appareils et supports est conforme aux consignes de la hiérarchie, aux prescriptions techniques, réglementaires et aux normes en vigueur</v>
      </c>
      <c r="G12" s="138"/>
      <c r="H12" s="23"/>
      <c r="I12" s="136" t="s">
        <v>24</v>
      </c>
      <c r="J12" s="25"/>
      <c r="K12" s="111">
        <f>'3. Scénario E31a'!N14</f>
        <v>0</v>
      </c>
      <c r="L12" s="111">
        <f>'3. Scénario E31a'!O14</f>
        <v>0</v>
      </c>
      <c r="M12" s="112">
        <f>'3. Scénario E31a'!P14</f>
        <v>0.15</v>
      </c>
      <c r="N12" s="116">
        <f t="shared" si="0"/>
        <v>3</v>
      </c>
      <c r="O12" s="116">
        <f t="shared" si="8"/>
        <v>0</v>
      </c>
      <c r="P12" s="116">
        <f t="shared" si="1"/>
        <v>0</v>
      </c>
      <c r="Q12" s="116">
        <f t="shared" si="2"/>
        <v>0.44999999999999996</v>
      </c>
      <c r="R12" s="117" t="str">
        <f>IF(D12=R3,K12,"0")</f>
        <v>0</v>
      </c>
      <c r="S12" s="118" t="str">
        <f>IF(R12&lt;&gt;"0",(N12*R12/R25),"0")</f>
        <v>0</v>
      </c>
      <c r="T12" s="118" t="str">
        <f>IF(D12=T3,K12,"0")</f>
        <v>0</v>
      </c>
      <c r="U12" s="118" t="str">
        <f>IF(T12&lt;&gt;"0",(N12*T12/T25),"0")</f>
        <v>0</v>
      </c>
      <c r="V12" s="118" t="str">
        <f>IF(D12=V3,K12,"0")</f>
        <v>0</v>
      </c>
      <c r="W12" s="118" t="str">
        <f>IF(V12&lt;&gt;"0",(N12*V12/V25),"0")</f>
        <v>0</v>
      </c>
      <c r="X12" s="118" t="str">
        <f>IF(D12=X3,K12,"0")</f>
        <v>0</v>
      </c>
      <c r="Y12" s="118" t="str">
        <f xml:space="preserve"> IF(X12&lt;&gt;"0",(N12*X12/X25),"0")</f>
        <v>0</v>
      </c>
      <c r="Z12" s="118" t="str">
        <f>IF(D12=Z3,K12,"0")</f>
        <v>0</v>
      </c>
      <c r="AA12" s="118" t="str">
        <f>IF(Z12&lt;&gt;"0",(N12*Z12/Z25),"0")</f>
        <v>0</v>
      </c>
      <c r="AB12" s="118" t="str">
        <f>IF(D12=AB3,K12,"0")</f>
        <v>0</v>
      </c>
      <c r="AC12" s="118" t="str">
        <f>IF(AB12&lt;&gt;"0",(N12*AB12/AB25),"0")</f>
        <v>0</v>
      </c>
      <c r="AD12" s="118" t="str">
        <f>IF(D12=AD3,K12,"0")</f>
        <v>0</v>
      </c>
      <c r="AE12" s="118" t="str">
        <f>IF(AD12&lt;&gt;"0",(N12*AD12/AD25),"0")</f>
        <v>0</v>
      </c>
      <c r="AF12" s="118" t="str">
        <f>IF(D12=AF3,K12,"0")</f>
        <v>0</v>
      </c>
      <c r="AG12" s="118" t="str">
        <f>IF(AF12&lt;&gt;"0",(N12*AF12/AF25),"0")</f>
        <v>0</v>
      </c>
      <c r="AH12" s="118" t="str">
        <f>IF(D12=AH3,K12,"0")</f>
        <v>0</v>
      </c>
      <c r="AI12" s="118" t="str">
        <f>IF(AH12&lt;&gt;"0",(N12*AH12/AH25),"0")</f>
        <v>0</v>
      </c>
      <c r="AJ12" s="115" t="str">
        <f>IF(D12=$AJ$3,$L12,"0")</f>
        <v>0</v>
      </c>
      <c r="AK12" s="118" t="str">
        <f>IF(AJ12&lt;&gt;"0",(N12*AJ12/AJ25),"0")</f>
        <v>0</v>
      </c>
      <c r="AL12" s="115" t="str">
        <f t="shared" si="3"/>
        <v>0</v>
      </c>
      <c r="AM12" s="118" t="str">
        <f>IF(AL12&lt;&gt;"0",(N12*AL12/AL25),"0")</f>
        <v>0</v>
      </c>
      <c r="AN12" s="115" t="str">
        <f>IF(D12=$AN$3,$L12,"0")</f>
        <v>0</v>
      </c>
      <c r="AO12" s="118" t="str">
        <f>IF(AN12&lt;&gt;"0",(N12*AN12/AN25),"0")</f>
        <v>0</v>
      </c>
      <c r="AP12" s="115" t="str">
        <f>IF(D12=$AP$3,$L12,"0")</f>
        <v>0</v>
      </c>
      <c r="AQ12" s="118" t="str">
        <f>IF(AP12&lt;&gt;"0",(N12*AP12/AP25),"0")</f>
        <v>0</v>
      </c>
      <c r="AR12" s="118" t="str">
        <f>IF(D12=AR3,L12,"0")</f>
        <v>0</v>
      </c>
      <c r="AS12" s="118" t="str">
        <f>IF(AR12&lt;&gt;"0",(N12*AR12/AR25),"0")</f>
        <v>0</v>
      </c>
      <c r="AT12" s="118" t="str">
        <f>IF(D12=AT3,L12,"0")</f>
        <v>0</v>
      </c>
      <c r="AU12" s="118" t="str">
        <f>IF(AT12&lt;&gt;"0",(N12*AT12/AT25),"0")</f>
        <v>0</v>
      </c>
      <c r="AV12" s="118" t="str">
        <f>IF(D12=AV3,L12,"0")</f>
        <v>0</v>
      </c>
      <c r="AW12" s="118" t="str">
        <f>IF(AV12&lt;&gt;"0",(N12*AV12/AV25),"0")</f>
        <v>0</v>
      </c>
      <c r="AX12" s="118" t="str">
        <f>IF(D12=AX3,L12,"0")</f>
        <v>0</v>
      </c>
      <c r="AY12" s="118" t="str">
        <f>IF(AX12&lt;&gt;"0",(N12*AX12/AX25),"0")</f>
        <v>0</v>
      </c>
      <c r="AZ12" s="115">
        <f t="shared" si="4"/>
        <v>0.15</v>
      </c>
      <c r="BA12" s="115">
        <f t="shared" si="5"/>
        <v>3</v>
      </c>
      <c r="BB12" s="115" t="str">
        <f t="shared" si="6"/>
        <v>0</v>
      </c>
      <c r="BC12" s="115" t="str">
        <f t="shared" si="7"/>
        <v>0</v>
      </c>
      <c r="BD12" s="117" t="str">
        <f>IF(D12=BD3,M12,"0")</f>
        <v>0</v>
      </c>
      <c r="BE12" s="118" t="str">
        <f>IF(BD12&lt;&gt;"0",(N12*BD12/BD25),"0")</f>
        <v>0</v>
      </c>
      <c r="BF12" s="118" t="str">
        <f>IF(D12=BF3,M12,"0")</f>
        <v>0</v>
      </c>
      <c r="BG12" s="118" t="str">
        <f>IF(BF12&lt;&gt;"0",(N12*BF12/BF25),"0")</f>
        <v>0</v>
      </c>
      <c r="BH12" s="117" t="str">
        <f>IF(D12=BH3,M12,"0")</f>
        <v>0</v>
      </c>
      <c r="BI12" s="118" t="str">
        <f>IF(BH12&lt;&gt;"0",(N12*BH12/BH25),"0")</f>
        <v>0</v>
      </c>
      <c r="BJ12" s="117" t="str">
        <f>IF(D12=BJ3,M12,"0")</f>
        <v>0</v>
      </c>
      <c r="BK12" s="118" t="str">
        <f>IF(BJ12&lt;&gt;"0",(N12*BJ12/BJ25),"0")</f>
        <v>0</v>
      </c>
      <c r="BL12" s="118" t="str">
        <f>IF(D12=BL3,M12,"0")</f>
        <v>0</v>
      </c>
      <c r="BM12" s="118" t="str">
        <f>IF(BL12&lt;&gt;"0",(N12*BL12/BL25),"0")</f>
        <v>0</v>
      </c>
      <c r="BN12" s="117" t="str">
        <f>IF(D12=BN3,M12,"0")</f>
        <v>0</v>
      </c>
      <c r="BO12" s="118" t="str">
        <f>IF(BN12&lt;&gt;"0",(N12*BN12/BN25),"0")</f>
        <v>0</v>
      </c>
      <c r="BP12" s="115" t="str">
        <f>IF(D12=$BP$3,$M12,"0")</f>
        <v>0</v>
      </c>
      <c r="BQ12" s="118" t="str">
        <f>IF(BP12&lt;&gt;"0",(N12*BP12/BP25),"0")</f>
        <v>0</v>
      </c>
      <c r="BR12" s="115" t="str">
        <f>IF(D12=$BR$3,$M12,"0")</f>
        <v>0</v>
      </c>
      <c r="BS12" s="118" t="str">
        <f>IF(BR12&lt;&gt;"0",(N12*BR12/BR25),"0")</f>
        <v>0</v>
      </c>
    </row>
    <row r="13" spans="2:71" x14ac:dyDescent="0.35">
      <c r="B13" s="64">
        <v>10</v>
      </c>
      <c r="C13" s="109" t="str">
        <f>'3. Scénario E31a'!I15</f>
        <v>C6</v>
      </c>
      <c r="D13" s="109" t="str">
        <f>'3. Scénario E31a'!J15</f>
        <v>AC612</v>
      </c>
      <c r="E13" s="109" t="str">
        <f>'3. Scénario E31a'!K15</f>
        <v>Implanter les matériels et les supports</v>
      </c>
      <c r="F13" s="110" t="str">
        <f>'3. Scénario E31a'!L15</f>
        <v>Les fixations sont adaptées à la nature de la paroi, aux charges et aux prescriptions du fabricant</v>
      </c>
      <c r="G13" s="138"/>
      <c r="H13" s="23"/>
      <c r="I13" s="136" t="s">
        <v>24</v>
      </c>
      <c r="J13" s="25"/>
      <c r="K13" s="111">
        <f>'3. Scénario E31a'!N15</f>
        <v>0</v>
      </c>
      <c r="L13" s="111">
        <f>'3. Scénario E31a'!O15</f>
        <v>0</v>
      </c>
      <c r="M13" s="112">
        <f>'3. Scénario E31a'!P15</f>
        <v>0.15</v>
      </c>
      <c r="N13" s="116">
        <f t="shared" si="0"/>
        <v>3</v>
      </c>
      <c r="O13" s="116">
        <f t="shared" si="8"/>
        <v>0</v>
      </c>
      <c r="P13" s="116">
        <f t="shared" si="1"/>
        <v>0</v>
      </c>
      <c r="Q13" s="116">
        <f t="shared" si="2"/>
        <v>0.44999999999999996</v>
      </c>
      <c r="R13" s="117" t="str">
        <f>IF(D13=R3,K13,"0")</f>
        <v>0</v>
      </c>
      <c r="S13" s="118" t="str">
        <f xml:space="preserve"> IF(R13&lt;&gt;"0",(N13*R13/R25),"0")</f>
        <v>0</v>
      </c>
      <c r="T13" s="118" t="str">
        <f>IF(D13=T3,K13,"0")</f>
        <v>0</v>
      </c>
      <c r="U13" s="118" t="str">
        <f xml:space="preserve"> IF(T13&lt;&gt;"0",(N13*T13/T25),"0")</f>
        <v>0</v>
      </c>
      <c r="V13" s="118" t="str">
        <f>IF(D13=V3,K13,"0")</f>
        <v>0</v>
      </c>
      <c r="W13" s="118" t="str">
        <f xml:space="preserve"> IF(V13&lt;&gt;"0",(N13*V13/V25),"0")</f>
        <v>0</v>
      </c>
      <c r="X13" s="118" t="str">
        <f>IF(D13=X3,K13,"0")</f>
        <v>0</v>
      </c>
      <c r="Y13" s="118" t="str">
        <f xml:space="preserve"> IF(X13&lt;&gt;"0",(N13*X13/X25),"0")</f>
        <v>0</v>
      </c>
      <c r="Z13" s="118" t="str">
        <f>IF(D13=Z3,K13,"0")</f>
        <v>0</v>
      </c>
      <c r="AA13" s="118" t="str">
        <f xml:space="preserve"> IF(Z13&lt;&gt;"0",(N13*Z13/Z25),"0")</f>
        <v>0</v>
      </c>
      <c r="AB13" s="118" t="str">
        <f>IF(D13=AB3,K13,"0")</f>
        <v>0</v>
      </c>
      <c r="AC13" s="118" t="str">
        <f xml:space="preserve"> IF(AB13&lt;&gt;"0",(N13*AB13/AB25),"0")</f>
        <v>0</v>
      </c>
      <c r="AD13" s="118" t="str">
        <f>IF(D13=AD3,K13,"0")</f>
        <v>0</v>
      </c>
      <c r="AE13" s="118" t="str">
        <f xml:space="preserve"> IF(AD13&lt;&gt;"0",(N13*AD13/AD25),"0")</f>
        <v>0</v>
      </c>
      <c r="AF13" s="118" t="str">
        <f>IF(D13=AF3,K13,"0")</f>
        <v>0</v>
      </c>
      <c r="AG13" s="118" t="str">
        <f xml:space="preserve"> IF(AF13&lt;&gt;"0",(N13*AF13/AF25),"0")</f>
        <v>0</v>
      </c>
      <c r="AH13" s="118" t="str">
        <f>IF(D13=AH3,K13,"0")</f>
        <v>0</v>
      </c>
      <c r="AI13" s="118" t="str">
        <f xml:space="preserve"> IF(AH13&lt;&gt;"0",(N13*AH13/AH25),"0")</f>
        <v>0</v>
      </c>
      <c r="AJ13" s="115" t="str">
        <f>IF(D13=$AJ$3,$L13,"0")</f>
        <v>0</v>
      </c>
      <c r="AK13" s="118" t="str">
        <f xml:space="preserve"> IF(AJ13&lt;&gt;"0",(N13*AJ13/AJ25),"0")</f>
        <v>0</v>
      </c>
      <c r="AL13" s="115" t="str">
        <f t="shared" si="3"/>
        <v>0</v>
      </c>
      <c r="AM13" s="118" t="str">
        <f xml:space="preserve"> IF(AL13&lt;&gt;"0",(N13*AL13/AL25),"0")</f>
        <v>0</v>
      </c>
      <c r="AN13" s="115" t="str">
        <f>IF(D13=$AN$3,$L13,"0")</f>
        <v>0</v>
      </c>
      <c r="AO13" s="118" t="str">
        <f xml:space="preserve"> IF(AN13&lt;&gt;"0",(N13*AN13/AN25),"0")</f>
        <v>0</v>
      </c>
      <c r="AP13" s="115" t="str">
        <f>IF(D13=$AP$3,$L13,"0")</f>
        <v>0</v>
      </c>
      <c r="AQ13" s="118" t="str">
        <f xml:space="preserve"> IF(AP13&lt;&gt;"0",(N13*AP13/AP25),"0")</f>
        <v>0</v>
      </c>
      <c r="AR13" s="118" t="str">
        <f>IF(D13=AR3,L13,"0")</f>
        <v>0</v>
      </c>
      <c r="AS13" s="118" t="str">
        <f xml:space="preserve"> IF(AR13&lt;&gt;"0",(N13*AR13/AR25),"0")</f>
        <v>0</v>
      </c>
      <c r="AT13" s="118" t="str">
        <f>IF(D13=AT3,L13,"0")</f>
        <v>0</v>
      </c>
      <c r="AU13" s="118" t="str">
        <f xml:space="preserve"> IF(AT13&lt;&gt;"0",(N13*AT13/AT25),"0")</f>
        <v>0</v>
      </c>
      <c r="AV13" s="118" t="str">
        <f>IF(D13=AV3,L13,"0")</f>
        <v>0</v>
      </c>
      <c r="AW13" s="118" t="str">
        <f xml:space="preserve"> IF(AV13&lt;&gt;"0",(N13*AV13/AV25),"0")</f>
        <v>0</v>
      </c>
      <c r="AX13" s="118" t="str">
        <f>IF(D13=AX3,L13,"0")</f>
        <v>0</v>
      </c>
      <c r="AY13" s="118" t="str">
        <f xml:space="preserve"> IF(AX13&lt;&gt;"0",(N13*AX13/AX25),"0")</f>
        <v>0</v>
      </c>
      <c r="AZ13" s="115" t="str">
        <f t="shared" si="4"/>
        <v>0</v>
      </c>
      <c r="BA13" s="115" t="str">
        <f t="shared" si="5"/>
        <v>0</v>
      </c>
      <c r="BB13" s="115">
        <f t="shared" si="6"/>
        <v>0.15</v>
      </c>
      <c r="BC13" s="115">
        <f t="shared" si="7"/>
        <v>3</v>
      </c>
      <c r="BD13" s="117" t="str">
        <f>IF(D13=BD3,M13,"0")</f>
        <v>0</v>
      </c>
      <c r="BE13" s="118" t="str">
        <f xml:space="preserve"> IF(BD13&lt;&gt;"0",(N13*BD13/BD25),"0")</f>
        <v>0</v>
      </c>
      <c r="BF13" s="118" t="str">
        <f>IF(D13=BF3,M13,"0")</f>
        <v>0</v>
      </c>
      <c r="BG13" s="118" t="str">
        <f xml:space="preserve"> IF(BF13&lt;&gt;"0",(N13*BF13/BF25),"0")</f>
        <v>0</v>
      </c>
      <c r="BH13" s="117" t="str">
        <f>IF(D13=BH3,M13,"0")</f>
        <v>0</v>
      </c>
      <c r="BI13" s="118" t="str">
        <f xml:space="preserve"> IF(BH13&lt;&gt;"0",(N13*BH13/BH25),"0")</f>
        <v>0</v>
      </c>
      <c r="BJ13" s="117" t="str">
        <f>IF(D13=BJ3,M13,"0")</f>
        <v>0</v>
      </c>
      <c r="BK13" s="118" t="str">
        <f xml:space="preserve"> IF(BJ13&lt;&gt;"0",(N13*BJ13/BJ25),"0")</f>
        <v>0</v>
      </c>
      <c r="BL13" s="118" t="str">
        <f>IF(D13=BL3,M13,"0")</f>
        <v>0</v>
      </c>
      <c r="BM13" s="118" t="str">
        <f xml:space="preserve"> IF(BL13&lt;&gt;"0",(N13*BL13/BL25),"0")</f>
        <v>0</v>
      </c>
      <c r="BN13" s="117" t="str">
        <f>IF(D13=BN3,M13,"0")</f>
        <v>0</v>
      </c>
      <c r="BO13" s="118" t="str">
        <f xml:space="preserve"> IF(BN13&lt;&gt;"0",(N13*BN13/BN25),"0")</f>
        <v>0</v>
      </c>
      <c r="BP13" s="115" t="str">
        <f>IF(D13=$BP$3,$M13,"0")</f>
        <v>0</v>
      </c>
      <c r="BQ13" s="118" t="str">
        <f xml:space="preserve"> IF(BP13&lt;&gt;"0",(N13*BP13/BP25),"0")</f>
        <v>0</v>
      </c>
      <c r="BR13" s="115" t="str">
        <f>IF(D13=$BR$3,$M13,"0")</f>
        <v>0</v>
      </c>
      <c r="BS13" s="118" t="str">
        <f xml:space="preserve"> IF(BR13&lt;&gt;"0",(N13*BR13/BR25),"0")</f>
        <v>0</v>
      </c>
    </row>
    <row r="14" spans="2:71" x14ac:dyDescent="0.35">
      <c r="B14" s="64">
        <v>11</v>
      </c>
      <c r="C14" s="109" t="str">
        <f>'3. Scénario E31a'!I16</f>
        <v>C6</v>
      </c>
      <c r="D14" s="109" t="str">
        <f>'3. Scénario E31a'!J16</f>
        <v>AC621</v>
      </c>
      <c r="E14" s="109" t="str">
        <f>'3. Scénario E31a'!K16</f>
        <v xml:space="preserve">Réaliser les réseaux fluidiques </v>
      </c>
      <c r="F14" s="110" t="str">
        <f>'3. Scénario E31a'!L16</f>
        <v>Les réseaux sont façonnés, posés et raccordés conformément aux consignes de la hiérarchie, aux prescriptions techniques, réglementaires et aux normes en vigueur</v>
      </c>
      <c r="G14" s="138"/>
      <c r="H14" s="23"/>
      <c r="I14" s="136" t="s">
        <v>24</v>
      </c>
      <c r="J14" s="25"/>
      <c r="K14" s="111">
        <f>'3. Scénario E31a'!N16</f>
        <v>0</v>
      </c>
      <c r="L14" s="111">
        <f>'3. Scénario E31a'!O16</f>
        <v>0</v>
      </c>
      <c r="M14" s="112">
        <f>'3. Scénario E31a'!P16</f>
        <v>0.15</v>
      </c>
      <c r="N14" s="116">
        <f t="shared" si="0"/>
        <v>3</v>
      </c>
      <c r="O14" s="116">
        <f t="shared" si="8"/>
        <v>0</v>
      </c>
      <c r="P14" s="116">
        <f t="shared" si="1"/>
        <v>0</v>
      </c>
      <c r="Q14" s="116">
        <f t="shared" si="2"/>
        <v>0.44999999999999996</v>
      </c>
      <c r="R14" s="117" t="str">
        <f>IF(D14=R3,K14,"0")</f>
        <v>0</v>
      </c>
      <c r="S14" s="118" t="str">
        <f xml:space="preserve"> IF(R14&lt;&gt;"0",(N14*R14/R25),"0")</f>
        <v>0</v>
      </c>
      <c r="T14" s="118" t="str">
        <f>IF(D14=T3,K14,"0")</f>
        <v>0</v>
      </c>
      <c r="U14" s="118" t="str">
        <f xml:space="preserve"> IF(T14&lt;&gt;"0",(N14*T14/T25),"0")</f>
        <v>0</v>
      </c>
      <c r="V14" s="118" t="str">
        <f>IF(D14=V3,K14,"0")</f>
        <v>0</v>
      </c>
      <c r="W14" s="118" t="str">
        <f xml:space="preserve"> IF(V14&lt;&gt;"0",(N14*V14/V25),"0")</f>
        <v>0</v>
      </c>
      <c r="X14" s="118" t="str">
        <f>IF(D14=X3,K14,"0")</f>
        <v>0</v>
      </c>
      <c r="Y14" s="118" t="str">
        <f xml:space="preserve"> IF(X14&lt;&gt;"0",(N14*X14/X25),"0")</f>
        <v>0</v>
      </c>
      <c r="Z14" s="118" t="str">
        <f>IF(D14=Z3,K14,"0")</f>
        <v>0</v>
      </c>
      <c r="AA14" s="118" t="str">
        <f xml:space="preserve"> IF(Z14&lt;&gt;"0",(N14*Z14/Z25),"0")</f>
        <v>0</v>
      </c>
      <c r="AB14" s="118" t="str">
        <f>IF(D14=AB3,K14,"0")</f>
        <v>0</v>
      </c>
      <c r="AC14" s="118" t="str">
        <f xml:space="preserve"> IF(AB14&lt;&gt;"0",(N14*AB14/AB25),"0")</f>
        <v>0</v>
      </c>
      <c r="AD14" s="118" t="str">
        <f>IF(D14=AD3,K14,"0")</f>
        <v>0</v>
      </c>
      <c r="AE14" s="118" t="str">
        <f xml:space="preserve"> IF(AD14&lt;&gt;"0",(N14*AD14/AD25),"0")</f>
        <v>0</v>
      </c>
      <c r="AF14" s="118" t="str">
        <f>IF(D14=AF3,K14,"0")</f>
        <v>0</v>
      </c>
      <c r="AG14" s="118" t="str">
        <f xml:space="preserve"> IF(AF14&lt;&gt;"0",(N14*AF14/AF25),"0")</f>
        <v>0</v>
      </c>
      <c r="AH14" s="118" t="str">
        <f>IF(D14=AH3,K14,"0")</f>
        <v>0</v>
      </c>
      <c r="AI14" s="118" t="str">
        <f xml:space="preserve"> IF(AH14&lt;&gt;"0",(N14*AH14/AH25),"0")</f>
        <v>0</v>
      </c>
      <c r="AJ14" s="115" t="str">
        <f>IF(D14=$AJ$3,$L14,"0")</f>
        <v>0</v>
      </c>
      <c r="AK14" s="118" t="str">
        <f xml:space="preserve"> IF(AJ14&lt;&gt;"0",(N14*AJ14/AJ25),"0")</f>
        <v>0</v>
      </c>
      <c r="AL14" s="115" t="str">
        <f t="shared" si="3"/>
        <v>0</v>
      </c>
      <c r="AM14" s="118" t="str">
        <f xml:space="preserve"> IF(AL14&lt;&gt;"0",(N14*AL14/AL25),"0")</f>
        <v>0</v>
      </c>
      <c r="AN14" s="115" t="str">
        <f>IF(D14=$AN$3,$L14,"0")</f>
        <v>0</v>
      </c>
      <c r="AO14" s="118" t="str">
        <f xml:space="preserve"> IF(AN14&lt;&gt;"0",(N14*AN14/AN25),"0")</f>
        <v>0</v>
      </c>
      <c r="AP14" s="115" t="str">
        <f>IF(D14=$AP$3,$L14,"0")</f>
        <v>0</v>
      </c>
      <c r="AQ14" s="118" t="str">
        <f xml:space="preserve"> IF(AP14&lt;&gt;"0",(N14*AP14/AP25),"0")</f>
        <v>0</v>
      </c>
      <c r="AR14" s="118" t="str">
        <f>IF(D14=AR3,L14,"0")</f>
        <v>0</v>
      </c>
      <c r="AS14" s="118" t="str">
        <f xml:space="preserve"> IF(AR14&lt;&gt;"0",(N14*AR14/AR25),"0")</f>
        <v>0</v>
      </c>
      <c r="AT14" s="118" t="str">
        <f>IF(D14=AT3,L14,"0")</f>
        <v>0</v>
      </c>
      <c r="AU14" s="118" t="str">
        <f xml:space="preserve"> IF(AT14&lt;&gt;"0",(N14*AT14/AT25),"0")</f>
        <v>0</v>
      </c>
      <c r="AV14" s="118" t="str">
        <f>IF(D14=AV3,L14,"0")</f>
        <v>0</v>
      </c>
      <c r="AW14" s="118" t="str">
        <f xml:space="preserve"> IF(AV14&lt;&gt;"0",(N14*AV14/AV25),"0")</f>
        <v>0</v>
      </c>
      <c r="AX14" s="118" t="str">
        <f>IF(D14=AX3,L14,"0")</f>
        <v>0</v>
      </c>
      <c r="AY14" s="118" t="str">
        <f xml:space="preserve"> IF(AX14&lt;&gt;"0",(N14*AX14/AX25),"0")</f>
        <v>0</v>
      </c>
      <c r="AZ14" s="115" t="str">
        <f t="shared" si="4"/>
        <v>0</v>
      </c>
      <c r="BA14" s="115" t="str">
        <f t="shared" si="5"/>
        <v>0</v>
      </c>
      <c r="BB14" s="115" t="str">
        <f t="shared" si="6"/>
        <v>0</v>
      </c>
      <c r="BC14" s="115" t="str">
        <f t="shared" si="7"/>
        <v>0</v>
      </c>
      <c r="BD14" s="117">
        <f>IF(D14=BD3,M14,"0")</f>
        <v>0.15</v>
      </c>
      <c r="BE14" s="118">
        <f xml:space="preserve"> IF(BD14&lt;&gt;"0",(N14*BD14/BD25),"0")</f>
        <v>3</v>
      </c>
      <c r="BF14" s="118" t="str">
        <f>IF(D14=BF3,M14,"0")</f>
        <v>0</v>
      </c>
      <c r="BG14" s="118" t="str">
        <f xml:space="preserve"> IF(BF14&lt;&gt;"0",(N14*BF14/BF25),"0")</f>
        <v>0</v>
      </c>
      <c r="BH14" s="117" t="str">
        <f>IF(D14=BH3,M14,"0")</f>
        <v>0</v>
      </c>
      <c r="BI14" s="118" t="str">
        <f xml:space="preserve"> IF(BH14&lt;&gt;"0",(N14*BH14/BH25),"0")</f>
        <v>0</v>
      </c>
      <c r="BJ14" s="117" t="str">
        <f>IF(D14=BJ3,M14,"0")</f>
        <v>0</v>
      </c>
      <c r="BK14" s="118" t="str">
        <f xml:space="preserve"> IF(BJ14&lt;&gt;"0",(N14*BJ14/BJ25),"0")</f>
        <v>0</v>
      </c>
      <c r="BL14" s="118" t="str">
        <f>IF(D14=BL3,M14,"0")</f>
        <v>0</v>
      </c>
      <c r="BM14" s="118" t="str">
        <f xml:space="preserve"> IF(BL14&lt;&gt;"0",(N14*BL14/BL25),"0")</f>
        <v>0</v>
      </c>
      <c r="BN14" s="117" t="str">
        <f>IF(D14=BN3,M14,"0")</f>
        <v>0</v>
      </c>
      <c r="BO14" s="118" t="str">
        <f xml:space="preserve"> IF(BN14&lt;&gt;"0",(N14*BN14/BN25),"0")</f>
        <v>0</v>
      </c>
      <c r="BP14" s="115" t="str">
        <f>IF(D14=$BP$3,$M14,"0")</f>
        <v>0</v>
      </c>
      <c r="BQ14" s="118" t="str">
        <f xml:space="preserve"> IF(BP14&lt;&gt;"0",(N14*BP14/BP25),"0")</f>
        <v>0</v>
      </c>
      <c r="BR14" s="115" t="str">
        <f>IF(D14=$BR$3,$M14,"0")</f>
        <v>0</v>
      </c>
      <c r="BS14" s="118" t="str">
        <f xml:space="preserve"> IF(BR14&lt;&gt;"0",(N14*BR14/BR25),"0")</f>
        <v>0</v>
      </c>
    </row>
    <row r="15" spans="2:71" x14ac:dyDescent="0.35">
      <c r="B15" s="64">
        <v>12</v>
      </c>
      <c r="C15" s="109" t="str">
        <f>'3. Scénario E31a'!I17</f>
        <v>C6</v>
      </c>
      <c r="D15" s="109" t="str">
        <f>'3. Scénario E31a'!J17</f>
        <v>AC622</v>
      </c>
      <c r="E15" s="109" t="str">
        <f>'3. Scénario E31a'!K17</f>
        <v xml:space="preserve">Réaliser les réseaux fluidiques </v>
      </c>
      <c r="F15" s="110" t="str">
        <f>'3. Scénario E31a'!L17</f>
        <v>Le travail est soigné, le niveau de qualité attendu est atteint</v>
      </c>
      <c r="G15" s="138"/>
      <c r="H15" s="23"/>
      <c r="I15" s="136" t="s">
        <v>24</v>
      </c>
      <c r="J15" s="25"/>
      <c r="K15" s="111">
        <f>'3. Scénario E31a'!N17</f>
        <v>0</v>
      </c>
      <c r="L15" s="111">
        <f>'3. Scénario E31a'!O17</f>
        <v>0</v>
      </c>
      <c r="M15" s="112">
        <f>'3. Scénario E31a'!P17</f>
        <v>0.15</v>
      </c>
      <c r="N15" s="116">
        <f t="shared" si="0"/>
        <v>3</v>
      </c>
      <c r="O15" s="116">
        <f t="shared" si="8"/>
        <v>0</v>
      </c>
      <c r="P15" s="116">
        <f t="shared" si="1"/>
        <v>0</v>
      </c>
      <c r="Q15" s="116">
        <f t="shared" si="2"/>
        <v>0.44999999999999996</v>
      </c>
      <c r="R15" s="117" t="str">
        <f>IF(D15=R3,K15,"0")</f>
        <v>0</v>
      </c>
      <c r="S15" s="118" t="str">
        <f>IF(R15&lt;&gt;"0",(N15*R15/R25),"0")</f>
        <v>0</v>
      </c>
      <c r="T15" s="118" t="str">
        <f>IF(D15=T3,K15,"0")</f>
        <v>0</v>
      </c>
      <c r="U15" s="118" t="str">
        <f>IF(T15&lt;&gt;"0",(N15*T15/T25),"0")</f>
        <v>0</v>
      </c>
      <c r="V15" s="118" t="str">
        <f>IF(D15=V3,K15,"0")</f>
        <v>0</v>
      </c>
      <c r="W15" s="118" t="str">
        <f>IF(V15&lt;&gt;"0",(N15*V15/V25),"0")</f>
        <v>0</v>
      </c>
      <c r="X15" s="118" t="str">
        <f>IF(D15=X3,K15,"0")</f>
        <v>0</v>
      </c>
      <c r="Y15" s="118" t="str">
        <f>IF(X15&lt;&gt;"0",(N15*X15/X25),"0")</f>
        <v>0</v>
      </c>
      <c r="Z15" s="118" t="str">
        <f>IF(D15=Z3,K15,"0")</f>
        <v>0</v>
      </c>
      <c r="AA15" s="118" t="str">
        <f>IF(Z15&lt;&gt;"0",(N15*Z15/Z25),"0")</f>
        <v>0</v>
      </c>
      <c r="AB15" s="118" t="str">
        <f>IF(D15=AB3,K15,"0")</f>
        <v>0</v>
      </c>
      <c r="AC15" s="118" t="str">
        <f>IF(AB15&lt;&gt;"0",(N15*AB15/AB25),"0")</f>
        <v>0</v>
      </c>
      <c r="AD15" s="118" t="str">
        <f>IF(D15=AD3,K15,"0")</f>
        <v>0</v>
      </c>
      <c r="AE15" s="118" t="str">
        <f>IF(AD15&lt;&gt;"0",(N15*AD15/AD25),"0")</f>
        <v>0</v>
      </c>
      <c r="AF15" s="118" t="str">
        <f>IF(D15=AF3,K15,"0")</f>
        <v>0</v>
      </c>
      <c r="AG15" s="118" t="str">
        <f>IF(AF15&lt;&gt;"0",(N15*AF15/AF25),"0")</f>
        <v>0</v>
      </c>
      <c r="AH15" s="118" t="str">
        <f>IF(D15=AH3,K15,"0")</f>
        <v>0</v>
      </c>
      <c r="AI15" s="118" t="str">
        <f>IF(AH15&lt;&gt;"0",(N15*AH15/AH25),"0")</f>
        <v>0</v>
      </c>
      <c r="AJ15" s="115" t="str">
        <f>IF(D15=$AJ$3,$L15,"0")</f>
        <v>0</v>
      </c>
      <c r="AK15" s="118" t="str">
        <f>IF(AJ15&lt;&gt;"0",(N15*AJ15/AJ25),"0")</f>
        <v>0</v>
      </c>
      <c r="AL15" s="115" t="str">
        <f t="shared" si="3"/>
        <v>0</v>
      </c>
      <c r="AM15" s="118" t="str">
        <f>IF(AL15&lt;&gt;"0",(N15*AL15/AL25),"0")</f>
        <v>0</v>
      </c>
      <c r="AN15" s="115" t="str">
        <f>IF(D15=$AN$3,$L15,"0")</f>
        <v>0</v>
      </c>
      <c r="AO15" s="118" t="str">
        <f>IF(AN15&lt;&gt;"0",(N15*AN15/AN25),"0")</f>
        <v>0</v>
      </c>
      <c r="AP15" s="115" t="str">
        <f>IF(D15=$AP$3,$L15,"0")</f>
        <v>0</v>
      </c>
      <c r="AQ15" s="118" t="str">
        <f>IF(AP15&lt;&gt;"0",(N15*AP15/AP25),"0")</f>
        <v>0</v>
      </c>
      <c r="AR15" s="118" t="str">
        <f>IF(D15=AR3,L15,"0")</f>
        <v>0</v>
      </c>
      <c r="AS15" s="118" t="str">
        <f>IF(AR15&lt;&gt;"0",(N15*AR15/AR25),"0")</f>
        <v>0</v>
      </c>
      <c r="AT15" s="118" t="str">
        <f>IF(D15=AT3,L15,"0")</f>
        <v>0</v>
      </c>
      <c r="AU15" s="118" t="str">
        <f>IF(AT15&lt;&gt;"0",(N15*AT15/AT25),"0")</f>
        <v>0</v>
      </c>
      <c r="AV15" s="118" t="str">
        <f>IF(D15=AV3,L15,"0")</f>
        <v>0</v>
      </c>
      <c r="AW15" s="118" t="str">
        <f>IF(AV15&lt;&gt;"0",(N15*AV15/AV25),"0")</f>
        <v>0</v>
      </c>
      <c r="AX15" s="118" t="str">
        <f>IF(D15=AX3,L15,"0")</f>
        <v>0</v>
      </c>
      <c r="AY15" s="118" t="str">
        <f>IF(AX15&lt;&gt;"0",(N15*AX15/AX25),"0")</f>
        <v>0</v>
      </c>
      <c r="AZ15" s="115" t="str">
        <f t="shared" si="4"/>
        <v>0</v>
      </c>
      <c r="BA15" s="115" t="str">
        <f t="shared" si="5"/>
        <v>0</v>
      </c>
      <c r="BB15" s="115" t="str">
        <f t="shared" si="6"/>
        <v>0</v>
      </c>
      <c r="BC15" s="115" t="str">
        <f t="shared" si="7"/>
        <v>0</v>
      </c>
      <c r="BD15" s="117" t="str">
        <f>IF(D15=BD3,M15,"0")</f>
        <v>0</v>
      </c>
      <c r="BE15" s="118" t="str">
        <f>IF(BD15&lt;&gt;"0",(N15*BD15/BD25),"0")</f>
        <v>0</v>
      </c>
      <c r="BF15" s="118">
        <f>IF(D15=BF3,M15,"0")</f>
        <v>0.15</v>
      </c>
      <c r="BG15" s="118">
        <f>IF(BF15&lt;&gt;"0",(N15*BF15/BF25),"0")</f>
        <v>3</v>
      </c>
      <c r="BH15" s="117" t="str">
        <f>IF(D15=BH3,M15,"0")</f>
        <v>0</v>
      </c>
      <c r="BI15" s="118" t="str">
        <f>IF(BH15&lt;&gt;"0",(N15*BH15/BH25),"0")</f>
        <v>0</v>
      </c>
      <c r="BJ15" s="117" t="str">
        <f>IF(D15=BJ3,M15,"0")</f>
        <v>0</v>
      </c>
      <c r="BK15" s="118" t="str">
        <f>IF(BJ15&lt;&gt;"0",(N15*BJ15/BJ25),"0")</f>
        <v>0</v>
      </c>
      <c r="BL15" s="118" t="str">
        <f>IF(D15=BL3,M15,"0")</f>
        <v>0</v>
      </c>
      <c r="BM15" s="118" t="str">
        <f>IF(BL15&lt;&gt;"0",(N15*BL15/BL25),"0")</f>
        <v>0</v>
      </c>
      <c r="BN15" s="117" t="str">
        <f>IF(D15=BN3,M15,"0")</f>
        <v>0</v>
      </c>
      <c r="BO15" s="118" t="str">
        <f>IF(BN15&lt;&gt;"0",(N15*BN15/BN25),"0")</f>
        <v>0</v>
      </c>
      <c r="BP15" s="115" t="str">
        <f>IF(D15=$BP$3,$M15,"0")</f>
        <v>0</v>
      </c>
      <c r="BQ15" s="118" t="str">
        <f>IF(BP15&lt;&gt;"0",(N15*BP15/BP25),"0")</f>
        <v>0</v>
      </c>
      <c r="BR15" s="115" t="str">
        <f>IF(D15=$BR$3,$M15,"0")</f>
        <v>0</v>
      </c>
      <c r="BS15" s="118" t="str">
        <f>IF(BR15&lt;&gt;"0",(N15*BR15/BR25),"0")</f>
        <v>0</v>
      </c>
    </row>
    <row r="16" spans="2:71" x14ac:dyDescent="0.35">
      <c r="B16" s="64">
        <v>13</v>
      </c>
      <c r="C16" s="109" t="str">
        <f>'3. Scénario E31a'!I18</f>
        <v>C6</v>
      </c>
      <c r="D16" s="109" t="str">
        <f>'3. Scénario E31a'!J18</f>
        <v>AC623</v>
      </c>
      <c r="E16" s="109" t="str">
        <f>'3. Scénario E31a'!K18</f>
        <v xml:space="preserve">Réaliser les réseaux fluidiques </v>
      </c>
      <c r="F16" s="110" t="str">
        <f>'3. Scénario E31a'!L18</f>
        <v>Les règles de sécurité sont respectées</v>
      </c>
      <c r="G16" s="138"/>
      <c r="H16" s="23"/>
      <c r="I16" s="136" t="s">
        <v>24</v>
      </c>
      <c r="J16" s="25"/>
      <c r="K16" s="111">
        <f>'3. Scénario E31a'!N18</f>
        <v>0</v>
      </c>
      <c r="L16" s="111">
        <f>'3. Scénario E31a'!O18</f>
        <v>0</v>
      </c>
      <c r="M16" s="112">
        <f>'3. Scénario E31a'!P18</f>
        <v>0.15</v>
      </c>
      <c r="N16" s="116">
        <f t="shared" si="0"/>
        <v>3</v>
      </c>
      <c r="O16" s="116">
        <f t="shared" si="8"/>
        <v>0</v>
      </c>
      <c r="P16" s="116">
        <f t="shared" si="1"/>
        <v>0</v>
      </c>
      <c r="Q16" s="116">
        <f t="shared" si="2"/>
        <v>0.44999999999999996</v>
      </c>
      <c r="R16" s="117" t="str">
        <f>IF(D16=R3,K16,"0")</f>
        <v>0</v>
      </c>
      <c r="S16" s="118" t="str">
        <f>IF(R16&lt;&gt;"0",(N16*R16/R25),"0")</f>
        <v>0</v>
      </c>
      <c r="T16" s="118" t="str">
        <f>IF(D16=T3,K16,"0")</f>
        <v>0</v>
      </c>
      <c r="U16" s="118" t="str">
        <f>IF(T16&lt;&gt;"0",(N16*T16/T25),"0")</f>
        <v>0</v>
      </c>
      <c r="V16" s="118" t="str">
        <f>IF(D16=V3,K16,"0")</f>
        <v>0</v>
      </c>
      <c r="W16" s="118" t="str">
        <f>IF(V16&lt;&gt;"0",(N16*V16/V25),"0")</f>
        <v>0</v>
      </c>
      <c r="X16" s="118" t="str">
        <f>IF(D16=X3,K16,"0")</f>
        <v>0</v>
      </c>
      <c r="Y16" s="118" t="str">
        <f>IF(X16&lt;&gt;"0",(N16*X16/X25),"0")</f>
        <v>0</v>
      </c>
      <c r="Z16" s="118" t="str">
        <f>IF(D16=Z3,K16,"0")</f>
        <v>0</v>
      </c>
      <c r="AA16" s="118" t="str">
        <f>IF(Z16&lt;&gt;"0",(N16*Z16/Z25),"0")</f>
        <v>0</v>
      </c>
      <c r="AB16" s="118" t="str">
        <f>IF(D16=AB3,K16,"0")</f>
        <v>0</v>
      </c>
      <c r="AC16" s="118" t="str">
        <f>IF(AB16&lt;&gt;"0",(N16*AB16/AB25),"0")</f>
        <v>0</v>
      </c>
      <c r="AD16" s="118" t="str">
        <f>IF(D16=AD3,K16,"0")</f>
        <v>0</v>
      </c>
      <c r="AE16" s="118" t="str">
        <f>IF(AD16&lt;&gt;"0",(N16*AD16/AD25),"0")</f>
        <v>0</v>
      </c>
      <c r="AF16" s="118" t="str">
        <f>IF(D16=AF3,K16,"0")</f>
        <v>0</v>
      </c>
      <c r="AG16" s="118" t="str">
        <f>IF(AF16&lt;&gt;"0",(N16*AF16/AF25),"0")</f>
        <v>0</v>
      </c>
      <c r="AH16" s="118" t="str">
        <f>IF(D16=AH3,K16,"0")</f>
        <v>0</v>
      </c>
      <c r="AI16" s="118" t="str">
        <f>IF(AH16&lt;&gt;"0",(N16*AH16/AH25),"0")</f>
        <v>0</v>
      </c>
      <c r="AJ16" s="115" t="str">
        <f>IF(D16=$AJ$3,$L16,"0")</f>
        <v>0</v>
      </c>
      <c r="AK16" s="118" t="str">
        <f>IF(AJ16&lt;&gt;"0",(N16*AJ16/AJ25),"0")</f>
        <v>0</v>
      </c>
      <c r="AL16" s="115" t="str">
        <f t="shared" si="3"/>
        <v>0</v>
      </c>
      <c r="AM16" s="118" t="str">
        <f>IF(AL16&lt;&gt;"0",(N16*AL16/AL25),"0")</f>
        <v>0</v>
      </c>
      <c r="AN16" s="115" t="str">
        <f>IF(D16=$AN$3,$L16,"0")</f>
        <v>0</v>
      </c>
      <c r="AO16" s="118" t="str">
        <f>IF(AN16&lt;&gt;"0",(N16*AN16/AN25),"0")</f>
        <v>0</v>
      </c>
      <c r="AP16" s="115" t="str">
        <f>IF(D16=$AP$3,$L16,"0")</f>
        <v>0</v>
      </c>
      <c r="AQ16" s="118" t="str">
        <f>IF(AP16&lt;&gt;"0",(N16*AP16/AP25),"0")</f>
        <v>0</v>
      </c>
      <c r="AR16" s="118" t="str">
        <f>IF(D16=AR3,L16,"0")</f>
        <v>0</v>
      </c>
      <c r="AS16" s="118" t="str">
        <f>IF(AR16&lt;&gt;"0",(N16*AR16/AR25),"0")</f>
        <v>0</v>
      </c>
      <c r="AT16" s="118" t="str">
        <f>IF(D16=AT3,L16,"0")</f>
        <v>0</v>
      </c>
      <c r="AU16" s="118" t="str">
        <f>IF(AT16&lt;&gt;"0",(N16*AT16/AT25),"0")</f>
        <v>0</v>
      </c>
      <c r="AV16" s="118" t="str">
        <f>IF(D16=AV3,L16,"0")</f>
        <v>0</v>
      </c>
      <c r="AW16" s="118" t="str">
        <f>IF(AV16&lt;&gt;"0",(N16*AV16/AV25),"0")</f>
        <v>0</v>
      </c>
      <c r="AX16" s="118" t="str">
        <f>IF(D16=AX3,L16,"0")</f>
        <v>0</v>
      </c>
      <c r="AY16" s="118" t="str">
        <f>IF(AX16&lt;&gt;"0",(N16*AX16/AX25),"0")</f>
        <v>0</v>
      </c>
      <c r="AZ16" s="115" t="str">
        <f t="shared" si="4"/>
        <v>0</v>
      </c>
      <c r="BA16" s="115" t="str">
        <f t="shared" si="5"/>
        <v>0</v>
      </c>
      <c r="BB16" s="115" t="str">
        <f t="shared" si="6"/>
        <v>0</v>
      </c>
      <c r="BC16" s="115" t="str">
        <f t="shared" si="7"/>
        <v>0</v>
      </c>
      <c r="BD16" s="117" t="str">
        <f>IF(D16=BD3,M16,"0")</f>
        <v>0</v>
      </c>
      <c r="BE16" s="118" t="str">
        <f>IF(BD16&lt;&gt;"0",(N16*BD16/BD25),"0")</f>
        <v>0</v>
      </c>
      <c r="BF16" s="118" t="str">
        <f>IF(D16=BF3,M16,"0")</f>
        <v>0</v>
      </c>
      <c r="BG16" s="118" t="str">
        <f>IF(BF16&lt;&gt;"0",(N16*BF16/BF25),"0")</f>
        <v>0</v>
      </c>
      <c r="BH16" s="117">
        <f>IF(D16=BH3,M16,"0")</f>
        <v>0.15</v>
      </c>
      <c r="BI16" s="118">
        <f>IF(BH16&lt;&gt;"0",(N16*BH16/BH25),"0")</f>
        <v>3</v>
      </c>
      <c r="BJ16" s="117" t="str">
        <f>IF(D16=BJ3,M16,"0")</f>
        <v>0</v>
      </c>
      <c r="BK16" s="118" t="str">
        <f>IF(BJ16&lt;&gt;"0",(N16*BJ16/BJ25),"0")</f>
        <v>0</v>
      </c>
      <c r="BL16" s="118" t="str">
        <f>IF(D16=BL3,M16,"0")</f>
        <v>0</v>
      </c>
      <c r="BM16" s="118" t="str">
        <f>IF(BL16&lt;&gt;"0",(N16*BL16/BL25),"0")</f>
        <v>0</v>
      </c>
      <c r="BN16" s="117" t="str">
        <f>IF(D16=BN3,M16,"0")</f>
        <v>0</v>
      </c>
      <c r="BO16" s="118" t="str">
        <f>IF(BN16&lt;&gt;"0",(N16*BN16/BN25),"0")</f>
        <v>0</v>
      </c>
      <c r="BP16" s="115" t="str">
        <f>IF(D16=$BP$3,$M16,"0")</f>
        <v>0</v>
      </c>
      <c r="BQ16" s="118" t="str">
        <f>IF(BP16&lt;&gt;"0",(N16*BP16/BP25),"0")</f>
        <v>0</v>
      </c>
      <c r="BR16" s="115" t="str">
        <f>IF(D16=$BR$3,$M16,"0")</f>
        <v>0</v>
      </c>
      <c r="BS16" s="118" t="str">
        <f>IF(BR16&lt;&gt;"0",(N16*BR16/BR25),"0")</f>
        <v>0</v>
      </c>
    </row>
    <row r="17" spans="2:71" x14ac:dyDescent="0.35">
      <c r="B17" s="64">
        <v>14</v>
      </c>
      <c r="C17" s="109" t="str">
        <f>'3. Scénario E31a'!I19</f>
        <v>C6</v>
      </c>
      <c r="D17" s="109" t="str">
        <f>'3. Scénario E31a'!J19</f>
        <v>AC631</v>
      </c>
      <c r="E17" s="109" t="str">
        <f>'3. Scénario E31a'!K19</f>
        <v xml:space="preserve">Réaliser les câblages électiques </v>
      </c>
      <c r="F17" s="110" t="str">
        <f>'3. Scénario E31a'!L19</f>
        <v>Le matériel électrique est câblé et raccordé conformément aux consignes de la hiérarchie, et aux prescriptions techniques, réglementaires et aux normes en vigueur</v>
      </c>
      <c r="G17" s="138"/>
      <c r="H17" s="23"/>
      <c r="I17" s="136" t="s">
        <v>24</v>
      </c>
      <c r="J17" s="25"/>
      <c r="K17" s="111">
        <f>'3. Scénario E31a'!N19</f>
        <v>0</v>
      </c>
      <c r="L17" s="111">
        <f>'3. Scénario E31a'!O19</f>
        <v>0</v>
      </c>
      <c r="M17" s="112">
        <f>'3. Scénario E31a'!P19</f>
        <v>0.15</v>
      </c>
      <c r="N17" s="116">
        <f t="shared" si="0"/>
        <v>3</v>
      </c>
      <c r="O17" s="116">
        <f t="shared" si="8"/>
        <v>0</v>
      </c>
      <c r="P17" s="116">
        <f t="shared" si="1"/>
        <v>0</v>
      </c>
      <c r="Q17" s="116">
        <f t="shared" si="2"/>
        <v>0.44999999999999996</v>
      </c>
      <c r="R17" s="117" t="str">
        <f>IF(D17=R3,K17,"0")</f>
        <v>0</v>
      </c>
      <c r="S17" s="118" t="str">
        <f xml:space="preserve"> IF(R17&lt;&gt;"0",(N17*R17/R25),"0")</f>
        <v>0</v>
      </c>
      <c r="T17" s="118" t="str">
        <f>IF(D17=T3,K17,"0")</f>
        <v>0</v>
      </c>
      <c r="U17" s="118" t="str">
        <f xml:space="preserve"> IF(T17&lt;&gt;"0",(N17*T17/T25),"0")</f>
        <v>0</v>
      </c>
      <c r="V17" s="118" t="str">
        <f>IF(D17=V3,K17,"0")</f>
        <v>0</v>
      </c>
      <c r="W17" s="118" t="str">
        <f xml:space="preserve"> IF(V17&lt;&gt;"0",(N17*V17/V25),"0")</f>
        <v>0</v>
      </c>
      <c r="X17" s="118" t="str">
        <f>IF(D17=X3,K17,"0")</f>
        <v>0</v>
      </c>
      <c r="Y17" s="118" t="str">
        <f xml:space="preserve"> IF(X17&lt;&gt;"0",(N17*X17/X25),"0")</f>
        <v>0</v>
      </c>
      <c r="Z17" s="118" t="str">
        <f>IF(D17=Z3,K17,"0")</f>
        <v>0</v>
      </c>
      <c r="AA17" s="118" t="str">
        <f xml:space="preserve"> IF(Z17&lt;&gt;"0",(N17*Z17/Z25),"0")</f>
        <v>0</v>
      </c>
      <c r="AB17" s="118" t="str">
        <f>IF(D17=AB3,K17,"0")</f>
        <v>0</v>
      </c>
      <c r="AC17" s="118" t="str">
        <f xml:space="preserve"> IF(AB17&lt;&gt;"0",(N17*AB17/AB25),"0")</f>
        <v>0</v>
      </c>
      <c r="AD17" s="118" t="str">
        <f>IF(D17=AD3,K17,"0")</f>
        <v>0</v>
      </c>
      <c r="AE17" s="118" t="str">
        <f xml:space="preserve"> IF(AD17&lt;&gt;"0",(N17*AD17/AD25),"0")</f>
        <v>0</v>
      </c>
      <c r="AF17" s="118" t="str">
        <f>IF(D17=AF3,K17,"0")</f>
        <v>0</v>
      </c>
      <c r="AG17" s="118" t="str">
        <f xml:space="preserve"> IF(AF17&lt;&gt;"0",(N17*AF17/AF25),"0")</f>
        <v>0</v>
      </c>
      <c r="AH17" s="118" t="str">
        <f>IF(D17=AH3,K17,"0")</f>
        <v>0</v>
      </c>
      <c r="AI17" s="118" t="str">
        <f xml:space="preserve"> IF(AH17&lt;&gt;"0",(N17*AH17/AH25),"0")</f>
        <v>0</v>
      </c>
      <c r="AJ17" s="115" t="str">
        <f>IF(D17=$AJ$3,$L17,"0")</f>
        <v>0</v>
      </c>
      <c r="AK17" s="118" t="str">
        <f xml:space="preserve"> IF(AJ17&lt;&gt;"0",(N17*AJ17/AJ25),"0")</f>
        <v>0</v>
      </c>
      <c r="AL17" s="115" t="str">
        <f t="shared" si="3"/>
        <v>0</v>
      </c>
      <c r="AM17" s="118" t="str">
        <f xml:space="preserve"> IF(AL17&lt;&gt;"0",(N17*AL17/AL25),"0")</f>
        <v>0</v>
      </c>
      <c r="AN17" s="115" t="str">
        <f>IF(D17=$AN$3,$L17,"0")</f>
        <v>0</v>
      </c>
      <c r="AO17" s="118" t="str">
        <f xml:space="preserve"> IF(AN17&lt;&gt;"0",(N17*AN17/AN25),"0")</f>
        <v>0</v>
      </c>
      <c r="AP17" s="115" t="str">
        <f>IF(D17=$AP$3,$L17,"0")</f>
        <v>0</v>
      </c>
      <c r="AQ17" s="118" t="str">
        <f xml:space="preserve"> IF(AP17&lt;&gt;"0",(N17*AP17/AP25),"0")</f>
        <v>0</v>
      </c>
      <c r="AR17" s="118" t="str">
        <f>IF(D17=AR3,L17,"0")</f>
        <v>0</v>
      </c>
      <c r="AS17" s="118" t="str">
        <f xml:space="preserve"> IF(AR17&lt;&gt;"0",(N17*AR17/AR25),"0")</f>
        <v>0</v>
      </c>
      <c r="AT17" s="118" t="str">
        <f>IF(D17=AT3,L17,"0")</f>
        <v>0</v>
      </c>
      <c r="AU17" s="118" t="str">
        <f xml:space="preserve"> IF(AT17&lt;&gt;"0",(N17*AT17/AT25),"0")</f>
        <v>0</v>
      </c>
      <c r="AV17" s="118" t="str">
        <f>IF(D17=AV3,L17,"0")</f>
        <v>0</v>
      </c>
      <c r="AW17" s="118" t="str">
        <f xml:space="preserve"> IF(AV17&lt;&gt;"0",(N17*AV17/AV25),"0")</f>
        <v>0</v>
      </c>
      <c r="AX17" s="118" t="str">
        <f>IF(D17=AX3,L17,"0")</f>
        <v>0</v>
      </c>
      <c r="AY17" s="118" t="str">
        <f xml:space="preserve"> IF(AX17&lt;&gt;"0",(N17*AX17/AX25),"0")</f>
        <v>0</v>
      </c>
      <c r="AZ17" s="115" t="str">
        <f t="shared" si="4"/>
        <v>0</v>
      </c>
      <c r="BA17" s="115" t="str">
        <f t="shared" si="5"/>
        <v>0</v>
      </c>
      <c r="BB17" s="115" t="str">
        <f t="shared" si="6"/>
        <v>0</v>
      </c>
      <c r="BC17" s="115" t="str">
        <f t="shared" si="7"/>
        <v>0</v>
      </c>
      <c r="BD17" s="117" t="str">
        <f>IF(D17=BD3,M17,"0")</f>
        <v>0</v>
      </c>
      <c r="BE17" s="118" t="str">
        <f xml:space="preserve"> IF(BD17&lt;&gt;"0",(N17*BD17/BD25),"0")</f>
        <v>0</v>
      </c>
      <c r="BF17" s="118" t="str">
        <f>IF(D17=BF3,M17,"0")</f>
        <v>0</v>
      </c>
      <c r="BG17" s="118" t="str">
        <f xml:space="preserve"> IF(BF17&lt;&gt;"0",(N17*BF17/BF25),"0")</f>
        <v>0</v>
      </c>
      <c r="BH17" s="117" t="str">
        <f>IF(D17=BH3,M17,"0")</f>
        <v>0</v>
      </c>
      <c r="BI17" s="118" t="str">
        <f xml:space="preserve"> IF(BH17&lt;&gt;"0",(N17*BH17/BH25),"0")</f>
        <v>0</v>
      </c>
      <c r="BJ17" s="117">
        <f>IF(D17=BJ3,M17,"0")</f>
        <v>0.15</v>
      </c>
      <c r="BK17" s="118">
        <f xml:space="preserve"> IF(BJ17&lt;&gt;"0",(N17*BJ17/BJ25),"0")</f>
        <v>3</v>
      </c>
      <c r="BL17" s="118" t="str">
        <f>IF(D17=BL3,M17,"0")</f>
        <v>0</v>
      </c>
      <c r="BM17" s="118" t="str">
        <f xml:space="preserve"> IF(BL17&lt;&gt;"0",(N17*BL17/BL25),"0")</f>
        <v>0</v>
      </c>
      <c r="BN17" s="117" t="str">
        <f>IF(D17=BN3,M17,"0")</f>
        <v>0</v>
      </c>
      <c r="BO17" s="118" t="str">
        <f xml:space="preserve"> IF(BN17&lt;&gt;"0",(N17*BN17/BN25),"0")</f>
        <v>0</v>
      </c>
      <c r="BP17" s="115" t="str">
        <f>IF(D17=$BP$3,$M17,"0")</f>
        <v>0</v>
      </c>
      <c r="BQ17" s="118" t="str">
        <f xml:space="preserve"> IF(BP17&lt;&gt;"0",(N17*BP17/BP25),"0")</f>
        <v>0</v>
      </c>
      <c r="BR17" s="115" t="str">
        <f>IF(D17=$BR$3,$M17,"0")</f>
        <v>0</v>
      </c>
      <c r="BS17" s="118" t="str">
        <f xml:space="preserve"> IF(BR17&lt;&gt;"0",(N17*BR17/BR25),"0")</f>
        <v>0</v>
      </c>
    </row>
    <row r="18" spans="2:71" x14ac:dyDescent="0.35">
      <c r="B18" s="64">
        <v>15</v>
      </c>
      <c r="C18" s="109" t="str">
        <f>'3. Scénario E31a'!I20</f>
        <v>C6</v>
      </c>
      <c r="D18" s="109" t="str">
        <f>'3. Scénario E31a'!J20</f>
        <v>AC632</v>
      </c>
      <c r="E18" s="109" t="str">
        <f>'3. Scénario E31a'!K20</f>
        <v xml:space="preserve">Réaliser les câblages électiques </v>
      </c>
      <c r="F18" s="110" t="str">
        <f>'3. Scénario E31a'!L20</f>
        <v>Le travail est soigné, le niveau de qualité attendu est atteint</v>
      </c>
      <c r="G18" s="138"/>
      <c r="H18" s="23"/>
      <c r="I18" s="136" t="s">
        <v>24</v>
      </c>
      <c r="J18" s="25"/>
      <c r="K18" s="111">
        <f>'3. Scénario E31a'!N20</f>
        <v>0</v>
      </c>
      <c r="L18" s="111">
        <f>'3. Scénario E31a'!O20</f>
        <v>0</v>
      </c>
      <c r="M18" s="112">
        <f>'3. Scénario E31a'!P20</f>
        <v>0.1</v>
      </c>
      <c r="N18" s="116">
        <f t="shared" si="0"/>
        <v>3</v>
      </c>
      <c r="O18" s="116">
        <f t="shared" si="8"/>
        <v>0</v>
      </c>
      <c r="P18" s="116">
        <f t="shared" si="1"/>
        <v>0</v>
      </c>
      <c r="Q18" s="116">
        <f t="shared" si="2"/>
        <v>0.30000000000000004</v>
      </c>
      <c r="R18" s="117" t="str">
        <f>IF(D18=R3,K18,"0")</f>
        <v>0</v>
      </c>
      <c r="S18" s="118" t="str">
        <f>IF(R18&lt;&gt;"0",(N18*R18/R25),"0")</f>
        <v>0</v>
      </c>
      <c r="T18" s="118" t="str">
        <f>IF(D18=T3,K18,"0")</f>
        <v>0</v>
      </c>
      <c r="U18" s="118" t="str">
        <f>IF(T18&lt;&gt;"0",(N18*T18/T25),"0")</f>
        <v>0</v>
      </c>
      <c r="V18" s="118" t="str">
        <f>IF(D18=V3,K18,"0")</f>
        <v>0</v>
      </c>
      <c r="W18" s="118" t="str">
        <f>IF(V18&lt;&gt;"0",(N18*V18/V25),"0")</f>
        <v>0</v>
      </c>
      <c r="X18" s="118" t="str">
        <f>IF(D18=X3,K18,"0")</f>
        <v>0</v>
      </c>
      <c r="Y18" s="118" t="str">
        <f>IF(X18&lt;&gt;"0",(N18*X18/X25),"0")</f>
        <v>0</v>
      </c>
      <c r="Z18" s="118" t="str">
        <f>IF(D18=Z3,K18,"0")</f>
        <v>0</v>
      </c>
      <c r="AA18" s="118" t="str">
        <f>IF(Z18&lt;&gt;"0",(N18*Z18/Z25),"0")</f>
        <v>0</v>
      </c>
      <c r="AB18" s="118" t="str">
        <f>IF(D18=AB3,K18,"0")</f>
        <v>0</v>
      </c>
      <c r="AC18" s="118" t="str">
        <f>IF(AB18&lt;&gt;"0",(N18*AB18/AB25),"0")</f>
        <v>0</v>
      </c>
      <c r="AD18" s="118" t="str">
        <f>IF(D18=AD3,K18,"0")</f>
        <v>0</v>
      </c>
      <c r="AE18" s="118" t="str">
        <f>IF(AD18&lt;&gt;"0",(N18*AD18/AD25),"0")</f>
        <v>0</v>
      </c>
      <c r="AF18" s="118" t="str">
        <f>IF(D18=AF3,K18,"0")</f>
        <v>0</v>
      </c>
      <c r="AG18" s="118" t="str">
        <f>IF(AF18&lt;&gt;"0",(N18*AF18/AF25),"0")</f>
        <v>0</v>
      </c>
      <c r="AH18" s="118" t="str">
        <f>IF(D18=AH3,K18,"0")</f>
        <v>0</v>
      </c>
      <c r="AI18" s="118" t="str">
        <f>IF(AH18&lt;&gt;"0",(N18*AH18/AH25),"0")</f>
        <v>0</v>
      </c>
      <c r="AJ18" s="115" t="str">
        <f>IF(D18=$AJ$3,$L18,"0")</f>
        <v>0</v>
      </c>
      <c r="AK18" s="118" t="str">
        <f>IF(AJ18&lt;&gt;"0",(N18*AJ18/AJ25),"0")</f>
        <v>0</v>
      </c>
      <c r="AL18" s="115" t="str">
        <f t="shared" si="3"/>
        <v>0</v>
      </c>
      <c r="AM18" s="118" t="str">
        <f>IF(AL18&lt;&gt;"0",(N18*AL18/AL25),"0")</f>
        <v>0</v>
      </c>
      <c r="AN18" s="115" t="str">
        <f>IF(D18=$AN$3,$L18,"0")</f>
        <v>0</v>
      </c>
      <c r="AO18" s="118" t="str">
        <f>IF(AN18&lt;&gt;"0",(N18*AN18/AN25),"0")</f>
        <v>0</v>
      </c>
      <c r="AP18" s="115" t="str">
        <f>IF(D18=$AP$3,$L18,"0")</f>
        <v>0</v>
      </c>
      <c r="AQ18" s="118" t="str">
        <f>IF(AP18&lt;&gt;"0",(N18*AP18/AP25),"0")</f>
        <v>0</v>
      </c>
      <c r="AR18" s="118" t="str">
        <f>IF(D18=AR3,L18,"0")</f>
        <v>0</v>
      </c>
      <c r="AS18" s="118" t="str">
        <f>IF(AR18&lt;&gt;"0",(N18*AR18/AR25),"0")</f>
        <v>0</v>
      </c>
      <c r="AT18" s="118" t="str">
        <f>IF(D18=AT3,L18,"0")</f>
        <v>0</v>
      </c>
      <c r="AU18" s="118" t="str">
        <f>IF(AT18&lt;&gt;"0",(N18*AT18/AT25),"0")</f>
        <v>0</v>
      </c>
      <c r="AV18" s="118" t="str">
        <f>IF(D18=AV3,L18,"0")</f>
        <v>0</v>
      </c>
      <c r="AW18" s="118" t="str">
        <f>IF(AV18&lt;&gt;"0",(N18*AV18/AV25),"0")</f>
        <v>0</v>
      </c>
      <c r="AX18" s="118" t="str">
        <f>IF(D18=AX3,L18,"0")</f>
        <v>0</v>
      </c>
      <c r="AY18" s="118" t="str">
        <f>IF(AX18&lt;&gt;"0",(N18*AX18/AX25),"0")</f>
        <v>0</v>
      </c>
      <c r="AZ18" s="115" t="str">
        <f t="shared" si="4"/>
        <v>0</v>
      </c>
      <c r="BA18" s="115" t="str">
        <f t="shared" si="5"/>
        <v>0</v>
      </c>
      <c r="BB18" s="115" t="str">
        <f t="shared" si="6"/>
        <v>0</v>
      </c>
      <c r="BC18" s="115" t="str">
        <f t="shared" si="7"/>
        <v>0</v>
      </c>
      <c r="BD18" s="117" t="str">
        <f>IF(D18=BD3,M18,"0")</f>
        <v>0</v>
      </c>
      <c r="BE18" s="118" t="str">
        <f>IF(BD18&lt;&gt;"0",(N18*BD18/BD25),"0")</f>
        <v>0</v>
      </c>
      <c r="BF18" s="118" t="str">
        <f>IF(D18=BF3,M18,"0")</f>
        <v>0</v>
      </c>
      <c r="BG18" s="118" t="str">
        <f>IF(BF18&lt;&gt;"0",(N18*BF18/BF25),"0")</f>
        <v>0</v>
      </c>
      <c r="BH18" s="117" t="str">
        <f>IF(D18=BH3,M18,"0")</f>
        <v>0</v>
      </c>
      <c r="BI18" s="118" t="str">
        <f>IF(BH18&lt;&gt;"0",(N18*BH18/BH25),"0")</f>
        <v>0</v>
      </c>
      <c r="BJ18" s="117" t="str">
        <f>IF(D18=BJ3,M18,"0")</f>
        <v>0</v>
      </c>
      <c r="BK18" s="118" t="str">
        <f>IF(BJ18&lt;&gt;"0",(N18*BJ18/BJ25),"0")</f>
        <v>0</v>
      </c>
      <c r="BL18" s="118">
        <f>IF(D18=BL3,M18,"0")</f>
        <v>0.1</v>
      </c>
      <c r="BM18" s="118">
        <f>IF(BL18&lt;&gt;"0",(N18*BL18/BL25),"0")</f>
        <v>3.0000000000000004</v>
      </c>
      <c r="BN18" s="117" t="str">
        <f>IF(D18=BN3,M18,"0")</f>
        <v>0</v>
      </c>
      <c r="BO18" s="118" t="str">
        <f>IF(BN18&lt;&gt;"0",(N18*BN18/BN25),"0")</f>
        <v>0</v>
      </c>
      <c r="BP18" s="115" t="str">
        <f>IF(D18=$BP$3,$M18,"0")</f>
        <v>0</v>
      </c>
      <c r="BQ18" s="118" t="str">
        <f>IF(BP18&lt;&gt;"0",(N18*BP18/BP25),"0")</f>
        <v>0</v>
      </c>
      <c r="BR18" s="115" t="str">
        <f>IF(D18=$BR$3,$M18,"0")</f>
        <v>0</v>
      </c>
      <c r="BS18" s="118" t="str">
        <f>IF(BR18&lt;&gt;"0",(N18*BR18/BR25),"0")</f>
        <v>0</v>
      </c>
    </row>
    <row r="19" spans="2:71" x14ac:dyDescent="0.35">
      <c r="B19" s="64">
        <v>16</v>
      </c>
      <c r="C19" s="109" t="str">
        <f>'3. Scénario E31a'!I21</f>
        <v>?</v>
      </c>
      <c r="D19" s="109" t="str">
        <f>'3. Scénario E31a'!J21</f>
        <v>?</v>
      </c>
      <c r="E19" s="109" t="str">
        <f>'3. Scénario E31a'!K21</f>
        <v>?</v>
      </c>
      <c r="F19" s="110" t="str">
        <f>'3. Scénario E31a'!L21</f>
        <v>?</v>
      </c>
      <c r="G19" s="138"/>
      <c r="H19" s="23"/>
      <c r="I19" s="136" t="s">
        <v>24</v>
      </c>
      <c r="J19" s="25"/>
      <c r="K19" s="111">
        <f>'3. Scénario E31a'!N21</f>
        <v>0</v>
      </c>
      <c r="L19" s="111">
        <f>'3. Scénario E31a'!O21</f>
        <v>0</v>
      </c>
      <c r="M19" s="112">
        <f>'3. Scénario E31a'!P21</f>
        <v>0</v>
      </c>
      <c r="N19" s="116">
        <f t="shared" si="0"/>
        <v>3</v>
      </c>
      <c r="O19" s="116">
        <f t="shared" si="8"/>
        <v>0</v>
      </c>
      <c r="P19" s="116">
        <f t="shared" si="1"/>
        <v>0</v>
      </c>
      <c r="Q19" s="116">
        <f t="shared" si="2"/>
        <v>0</v>
      </c>
      <c r="R19" s="117" t="str">
        <f>IF(D19=R3,K19,"0")</f>
        <v>0</v>
      </c>
      <c r="S19" s="118" t="str">
        <f>IF(R19&lt;&gt;"0",(N19*R19/R25),"0")</f>
        <v>0</v>
      </c>
      <c r="T19" s="118" t="str">
        <f>IF(D19=T3,K19,"0")</f>
        <v>0</v>
      </c>
      <c r="U19" s="118" t="str">
        <f>IF(T19&lt;&gt;"0",(N19*T19/T25),"0")</f>
        <v>0</v>
      </c>
      <c r="V19" s="118" t="str">
        <f>IF(D19=V3,K19,"0")</f>
        <v>0</v>
      </c>
      <c r="W19" s="118" t="str">
        <f>IF(V19&lt;&gt;"0",(N19*V19/V25),"0")</f>
        <v>0</v>
      </c>
      <c r="X19" s="118" t="str">
        <f>IF(D19=X3,K19,"0")</f>
        <v>0</v>
      </c>
      <c r="Y19" s="118" t="str">
        <f>IF(X19&lt;&gt;"0",(N19*X19/X25),"0")</f>
        <v>0</v>
      </c>
      <c r="Z19" s="118" t="str">
        <f>IF(D19=Z3,K19,"0")</f>
        <v>0</v>
      </c>
      <c r="AA19" s="118" t="str">
        <f>IF(Z19&lt;&gt;"0",(N19*Z19/Z25),"0")</f>
        <v>0</v>
      </c>
      <c r="AB19" s="118" t="str">
        <f>IF(D19=AB3,K19,"0")</f>
        <v>0</v>
      </c>
      <c r="AC19" s="118" t="str">
        <f>IF(AB19&lt;&gt;"0",(N19*AB19/AB25),"0")</f>
        <v>0</v>
      </c>
      <c r="AD19" s="118" t="str">
        <f>IF(D19=AD3,K19,"0")</f>
        <v>0</v>
      </c>
      <c r="AE19" s="118" t="str">
        <f>IF(AD19&lt;&gt;"0",(N19*AD19/AD25),"0")</f>
        <v>0</v>
      </c>
      <c r="AF19" s="118" t="str">
        <f>IF(D19=AF3,K19,"0")</f>
        <v>0</v>
      </c>
      <c r="AG19" s="118" t="str">
        <f>IF(AF19&lt;&gt;"0",(N19*AF19/AF25),"0")</f>
        <v>0</v>
      </c>
      <c r="AH19" s="118" t="str">
        <f>IF(D19=AH3,K19,"0")</f>
        <v>0</v>
      </c>
      <c r="AI19" s="118" t="str">
        <f>IF(AH19&lt;&gt;"0",(N19*AH19/AH25),"0")</f>
        <v>0</v>
      </c>
      <c r="AJ19" s="115" t="str">
        <f>IF(D19=$AJ$3,$L19,"0")</f>
        <v>0</v>
      </c>
      <c r="AK19" s="118" t="str">
        <f>IF(AJ19&lt;&gt;"0",(N19*AJ19/AJ25),"0")</f>
        <v>0</v>
      </c>
      <c r="AL19" s="115" t="str">
        <f t="shared" si="3"/>
        <v>0</v>
      </c>
      <c r="AM19" s="118" t="str">
        <f>IF(AL19&lt;&gt;"0",(N19*AL19/AL25),"0")</f>
        <v>0</v>
      </c>
      <c r="AN19" s="115" t="str">
        <f>IF(D19=$AN$3,$L19,"0")</f>
        <v>0</v>
      </c>
      <c r="AO19" s="118" t="str">
        <f>IF(AN19&lt;&gt;"0",(N19*AN19/AN25),"0")</f>
        <v>0</v>
      </c>
      <c r="AP19" s="115" t="str">
        <f>IF(D19=$AP$3,$L19,"0")</f>
        <v>0</v>
      </c>
      <c r="AQ19" s="118" t="str">
        <f>IF(AP19&lt;&gt;"0",(N19*AP19/AP25),"0")</f>
        <v>0</v>
      </c>
      <c r="AR19" s="118" t="str">
        <f>IF(D19=AR3,L19,"0")</f>
        <v>0</v>
      </c>
      <c r="AS19" s="118" t="str">
        <f>IF(AR19&lt;&gt;"0",(N19*AR19/AR25),"0")</f>
        <v>0</v>
      </c>
      <c r="AT19" s="118" t="str">
        <f>IF(D19=AT3,L19,"0")</f>
        <v>0</v>
      </c>
      <c r="AU19" s="118" t="str">
        <f>IF(AT19&lt;&gt;"0",(N19*AT19/AT25),"0")</f>
        <v>0</v>
      </c>
      <c r="AV19" s="118" t="str">
        <f>IF(D19=AV3,L19,"0")</f>
        <v>0</v>
      </c>
      <c r="AW19" s="118" t="str">
        <f>IF(AV19&lt;&gt;"0",(N19*AV19/AV25),"0")</f>
        <v>0</v>
      </c>
      <c r="AX19" s="118" t="str">
        <f>IF(D19=AX3,L19,"0")</f>
        <v>0</v>
      </c>
      <c r="AY19" s="118" t="str">
        <f>IF(AX19&lt;&gt;"0",(N19*AX19/AX25),"0")</f>
        <v>0</v>
      </c>
      <c r="AZ19" s="115" t="str">
        <f t="shared" si="4"/>
        <v>0</v>
      </c>
      <c r="BA19" s="115" t="str">
        <f t="shared" si="5"/>
        <v>0</v>
      </c>
      <c r="BB19" s="115" t="str">
        <f t="shared" si="6"/>
        <v>0</v>
      </c>
      <c r="BC19" s="115" t="str">
        <f t="shared" si="7"/>
        <v>0</v>
      </c>
      <c r="BD19" s="117" t="str">
        <f>IF(D19=BD3,M19,"0")</f>
        <v>0</v>
      </c>
      <c r="BE19" s="118" t="str">
        <f>IF(BD19&lt;&gt;"0",(N19*BD19/BD25),"0")</f>
        <v>0</v>
      </c>
      <c r="BF19" s="118" t="str">
        <f>IF(D19=BF3,M19,"0")</f>
        <v>0</v>
      </c>
      <c r="BG19" s="118" t="str">
        <f>IF(BF19&lt;&gt;"0",(N19*BF19/BF25),"0")</f>
        <v>0</v>
      </c>
      <c r="BH19" s="117" t="str">
        <f>IF(D19=BH3,M19,"0")</f>
        <v>0</v>
      </c>
      <c r="BI19" s="118" t="str">
        <f>IF(BH19&lt;&gt;"0",(N19*BH19/BH25),"0")</f>
        <v>0</v>
      </c>
      <c r="BJ19" s="117" t="str">
        <f>IF(D19=BJ3,M19,"0")</f>
        <v>0</v>
      </c>
      <c r="BK19" s="118" t="str">
        <f>IF(BJ19&lt;&gt;"0",(N19*BJ19/BJ25),"0")</f>
        <v>0</v>
      </c>
      <c r="BL19" s="118" t="str">
        <f>IF(D19=BL3,M19,"0")</f>
        <v>0</v>
      </c>
      <c r="BM19" s="118" t="str">
        <f>IF(BL19&lt;&gt;"0",(N19*BL19/BL25),"0")</f>
        <v>0</v>
      </c>
      <c r="BN19" s="117" t="str">
        <f>IF(D19=BN3,M19,"0")</f>
        <v>0</v>
      </c>
      <c r="BO19" s="118" t="str">
        <f>IF(BN19&lt;&gt;"0",(N19*BN19/BN25),"0")</f>
        <v>0</v>
      </c>
      <c r="BP19" s="115" t="str">
        <f>IF(D19=$BP$3,$M19,"0")</f>
        <v>0</v>
      </c>
      <c r="BQ19" s="118" t="str">
        <f>IF(BP19&lt;&gt;"0",(N19*BP19/BP25),"0")</f>
        <v>0</v>
      </c>
      <c r="BR19" s="115" t="str">
        <f>IF(D19=$BR$3,$M19,"0")</f>
        <v>0</v>
      </c>
      <c r="BS19" s="118" t="str">
        <f>IF(BR19&lt;&gt;"0",(N19*BR19/BR25),"0")</f>
        <v>0</v>
      </c>
    </row>
    <row r="20" spans="2:71" x14ac:dyDescent="0.35">
      <c r="B20" s="64">
        <v>17</v>
      </c>
      <c r="C20" s="109" t="str">
        <f>'3. Scénario E31a'!I22</f>
        <v>?</v>
      </c>
      <c r="D20" s="109" t="str">
        <f>'3. Scénario E31a'!J22</f>
        <v>?</v>
      </c>
      <c r="E20" s="109" t="str">
        <f>'3. Scénario E31a'!K22</f>
        <v>?</v>
      </c>
      <c r="F20" s="110" t="str">
        <f>'3. Scénario E31a'!L22</f>
        <v>?</v>
      </c>
      <c r="G20" s="138"/>
      <c r="H20" s="23"/>
      <c r="I20" s="136" t="s">
        <v>24</v>
      </c>
      <c r="J20" s="25"/>
      <c r="K20" s="111">
        <f>'3. Scénario E31a'!N22</f>
        <v>0</v>
      </c>
      <c r="L20" s="111">
        <f>'3. Scénario E31a'!O22</f>
        <v>0</v>
      </c>
      <c r="M20" s="112">
        <f>'3. Scénario E31a'!P22</f>
        <v>0</v>
      </c>
      <c r="N20" s="116">
        <f t="shared" si="0"/>
        <v>3</v>
      </c>
      <c r="O20" s="116">
        <f t="shared" si="8"/>
        <v>0</v>
      </c>
      <c r="P20" s="116">
        <f t="shared" si="1"/>
        <v>0</v>
      </c>
      <c r="Q20" s="116">
        <f t="shared" si="2"/>
        <v>0</v>
      </c>
      <c r="R20" s="117" t="str">
        <f>IF(D20=R3,K20,"0")</f>
        <v>0</v>
      </c>
      <c r="S20" s="118" t="str">
        <f xml:space="preserve"> IF(R20&lt;&gt;"0",(N20*R20/R25),"0")</f>
        <v>0</v>
      </c>
      <c r="T20" s="118" t="str">
        <f>IF(D20=T3,K20,"0")</f>
        <v>0</v>
      </c>
      <c r="U20" s="118" t="str">
        <f xml:space="preserve"> IF(T20&lt;&gt;"0",(N20*T20/T25),"0")</f>
        <v>0</v>
      </c>
      <c r="V20" s="118" t="str">
        <f>IF(D20=V3,K20,"0")</f>
        <v>0</v>
      </c>
      <c r="W20" s="118" t="str">
        <f xml:space="preserve"> IF(V20&lt;&gt;"0",(N20*V20/V25),"0")</f>
        <v>0</v>
      </c>
      <c r="X20" s="118" t="str">
        <f>IF(D20=X3,K20,"0")</f>
        <v>0</v>
      </c>
      <c r="Y20" s="118" t="str">
        <f xml:space="preserve"> IF(X20&lt;&gt;"0",(N20*X20/X25),"0")</f>
        <v>0</v>
      </c>
      <c r="Z20" s="118" t="str">
        <f>IF(D20=Z3,K20,"0")</f>
        <v>0</v>
      </c>
      <c r="AA20" s="118" t="str">
        <f xml:space="preserve"> IF(Z20&lt;&gt;"0",(N20*Z20/Z25),"0")</f>
        <v>0</v>
      </c>
      <c r="AB20" s="118" t="str">
        <f>IF(D20=AB3,K20,"0")</f>
        <v>0</v>
      </c>
      <c r="AC20" s="118" t="str">
        <f xml:space="preserve"> IF(AB20&lt;&gt;"0",(N20*AB20/AB25),"0")</f>
        <v>0</v>
      </c>
      <c r="AD20" s="118" t="str">
        <f>IF(D20=AD3,K20,"0")</f>
        <v>0</v>
      </c>
      <c r="AE20" s="118" t="str">
        <f xml:space="preserve"> IF(AD20&lt;&gt;"0",(N20*AD20/AD25),"0")</f>
        <v>0</v>
      </c>
      <c r="AF20" s="118" t="str">
        <f>IF(D20=AF3,K20,"0")</f>
        <v>0</v>
      </c>
      <c r="AG20" s="118" t="str">
        <f xml:space="preserve"> IF(AF20&lt;&gt;"0",(N20*AF20/AF25),"0")</f>
        <v>0</v>
      </c>
      <c r="AH20" s="118" t="str">
        <f>IF(D20=AH3,K20,"0")</f>
        <v>0</v>
      </c>
      <c r="AI20" s="118" t="str">
        <f xml:space="preserve"> IF(AH20&lt;&gt;"0",(N20*AH20/AH25),"0")</f>
        <v>0</v>
      </c>
      <c r="AJ20" s="115" t="str">
        <f>IF(D20=$AJ$3,$L20,"0")</f>
        <v>0</v>
      </c>
      <c r="AK20" s="118" t="str">
        <f xml:space="preserve"> IF(AJ20&lt;&gt;"0",(N20*AJ20/AJ25),"0")</f>
        <v>0</v>
      </c>
      <c r="AL20" s="115" t="str">
        <f t="shared" si="3"/>
        <v>0</v>
      </c>
      <c r="AM20" s="118" t="str">
        <f xml:space="preserve"> IF(AL20&lt;&gt;"0",(N20*AL20/AL25),"0")</f>
        <v>0</v>
      </c>
      <c r="AN20" s="115" t="str">
        <f>IF(D20=$AN$3,$L20,"0")</f>
        <v>0</v>
      </c>
      <c r="AO20" s="118" t="str">
        <f xml:space="preserve"> IF(AN20&lt;&gt;"0",(N20*AN20/AN25),"0")</f>
        <v>0</v>
      </c>
      <c r="AP20" s="115" t="str">
        <f>IF(D20=$AP$3,$L20,"0")</f>
        <v>0</v>
      </c>
      <c r="AQ20" s="118" t="str">
        <f xml:space="preserve"> IF(AP20&lt;&gt;"0",(N20*AP20/AP25),"0")</f>
        <v>0</v>
      </c>
      <c r="AR20" s="118" t="str">
        <f>IF(D20=AR3,L20,"0")</f>
        <v>0</v>
      </c>
      <c r="AS20" s="118" t="str">
        <f xml:space="preserve"> IF(AR20&lt;&gt;"0",(N20*AR20/AR25),"0")</f>
        <v>0</v>
      </c>
      <c r="AT20" s="118" t="str">
        <f>IF(D20=AT3,L20,"0")</f>
        <v>0</v>
      </c>
      <c r="AU20" s="118" t="str">
        <f xml:space="preserve"> IF(AT20&lt;&gt;"0",(N20*AT20/AT25),"0")</f>
        <v>0</v>
      </c>
      <c r="AV20" s="118" t="str">
        <f>IF(D20=AV3,L20,"0")</f>
        <v>0</v>
      </c>
      <c r="AW20" s="118" t="str">
        <f xml:space="preserve"> IF(AV20&lt;&gt;"0",(N20*AV20/AV25),"0")</f>
        <v>0</v>
      </c>
      <c r="AX20" s="118" t="str">
        <f>IF(D20=AX3,L20,"0")</f>
        <v>0</v>
      </c>
      <c r="AY20" s="118" t="str">
        <f xml:space="preserve"> IF(AX20&lt;&gt;"0",(N20*AX20/AX25),"0")</f>
        <v>0</v>
      </c>
      <c r="AZ20" s="115" t="str">
        <f t="shared" si="4"/>
        <v>0</v>
      </c>
      <c r="BA20" s="115" t="str">
        <f t="shared" si="5"/>
        <v>0</v>
      </c>
      <c r="BB20" s="115" t="str">
        <f t="shared" si="6"/>
        <v>0</v>
      </c>
      <c r="BC20" s="115" t="str">
        <f t="shared" si="7"/>
        <v>0</v>
      </c>
      <c r="BD20" s="117" t="str">
        <f>IF(D20=BD3,M20,"0")</f>
        <v>0</v>
      </c>
      <c r="BE20" s="118" t="str">
        <f xml:space="preserve"> IF(BD20&lt;&gt;"0",(N20*BD20/BD25),"0")</f>
        <v>0</v>
      </c>
      <c r="BF20" s="118" t="str">
        <f>IF(D20=BF3,M20,"0")</f>
        <v>0</v>
      </c>
      <c r="BG20" s="118" t="str">
        <f xml:space="preserve"> IF(BF20&lt;&gt;"0",(N20*BF20/BF25),"0")</f>
        <v>0</v>
      </c>
      <c r="BH20" s="117" t="str">
        <f>IF(D20=BH3,M20,"0")</f>
        <v>0</v>
      </c>
      <c r="BI20" s="118" t="str">
        <f xml:space="preserve"> IF(BH20&lt;&gt;"0",(N20*BH20/BH25),"0")</f>
        <v>0</v>
      </c>
      <c r="BJ20" s="117" t="str">
        <f>IF(D20=BJ3,M20,"0")</f>
        <v>0</v>
      </c>
      <c r="BK20" s="118" t="str">
        <f xml:space="preserve"> IF(BJ20&lt;&gt;"0",(N20*BJ20/BJ25),"0")</f>
        <v>0</v>
      </c>
      <c r="BL20" s="118" t="str">
        <f>IF(D20=BL3,M20,"0")</f>
        <v>0</v>
      </c>
      <c r="BM20" s="118" t="str">
        <f xml:space="preserve"> IF(BL20&lt;&gt;"0",(N20*BL20/BL25),"0")</f>
        <v>0</v>
      </c>
      <c r="BN20" s="117" t="str">
        <f>IF(D20=BN3,M20,"0")</f>
        <v>0</v>
      </c>
      <c r="BO20" s="118" t="str">
        <f xml:space="preserve"> IF(BN20&lt;&gt;"0",(N20*BN20/BN25),"0")</f>
        <v>0</v>
      </c>
      <c r="BP20" s="115" t="str">
        <f>IF(D20=$BP$3,$M20,"0")</f>
        <v>0</v>
      </c>
      <c r="BQ20" s="118" t="str">
        <f xml:space="preserve"> IF(BP20&lt;&gt;"0",(N20*BP20/BP25),"0")</f>
        <v>0</v>
      </c>
      <c r="BR20" s="115" t="str">
        <f>IF(D20=$BR$3,$M20,"0")</f>
        <v>0</v>
      </c>
      <c r="BS20" s="118" t="str">
        <f xml:space="preserve"> IF(BR20&lt;&gt;"0",(N20*BR20/BR25),"0")</f>
        <v>0</v>
      </c>
    </row>
    <row r="21" spans="2:71" x14ac:dyDescent="0.35">
      <c r="B21" s="64">
        <v>18</v>
      </c>
      <c r="C21" s="109" t="str">
        <f>'3. Scénario E31a'!I23</f>
        <v>?</v>
      </c>
      <c r="D21" s="109" t="str">
        <f>'3. Scénario E31a'!J23</f>
        <v>?</v>
      </c>
      <c r="E21" s="109" t="str">
        <f>'3. Scénario E31a'!K23</f>
        <v>?</v>
      </c>
      <c r="F21" s="110" t="str">
        <f>'3. Scénario E31a'!L23</f>
        <v>?</v>
      </c>
      <c r="G21" s="138"/>
      <c r="H21" s="23"/>
      <c r="I21" s="136" t="s">
        <v>24</v>
      </c>
      <c r="J21" s="25"/>
      <c r="K21" s="111">
        <f>'3. Scénario E31a'!N23</f>
        <v>0</v>
      </c>
      <c r="L21" s="111">
        <f>'3. Scénario E31a'!O23</f>
        <v>0</v>
      </c>
      <c r="M21" s="112">
        <f>'3. Scénario E31a'!P23</f>
        <v>0</v>
      </c>
      <c r="N21" s="116">
        <f t="shared" si="0"/>
        <v>3</v>
      </c>
      <c r="O21" s="116">
        <f t="shared" si="8"/>
        <v>0</v>
      </c>
      <c r="P21" s="116">
        <f t="shared" si="1"/>
        <v>0</v>
      </c>
      <c r="Q21" s="116">
        <f t="shared" si="2"/>
        <v>0</v>
      </c>
      <c r="R21" s="117" t="str">
        <f>IF(D21=R3,K21,"0")</f>
        <v>0</v>
      </c>
      <c r="S21" s="118" t="str">
        <f>IF(R21&lt;&gt;"0",(N21*R21/R25),"0")</f>
        <v>0</v>
      </c>
      <c r="T21" s="118" t="str">
        <f>IF(D21=T3,K21,"0")</f>
        <v>0</v>
      </c>
      <c r="U21" s="118" t="str">
        <f>IF(T21&lt;&gt;"0",(N21*T21/T25),"0")</f>
        <v>0</v>
      </c>
      <c r="V21" s="118" t="str">
        <f>IF(D21=V3,K21,"0")</f>
        <v>0</v>
      </c>
      <c r="W21" s="118" t="str">
        <f>IF(V21&lt;&gt;"0",(N21*V21/V25),"0")</f>
        <v>0</v>
      </c>
      <c r="X21" s="118" t="str">
        <f>IF(D21=X3,K21,"0")</f>
        <v>0</v>
      </c>
      <c r="Y21" s="118" t="str">
        <f>IF(X21&lt;&gt;"0",(N21*X21/X25),"0")</f>
        <v>0</v>
      </c>
      <c r="Z21" s="118" t="str">
        <f>IF(D21=Z3,K21,"0")</f>
        <v>0</v>
      </c>
      <c r="AA21" s="118" t="str">
        <f>IF(Z21&lt;&gt;"0",(N21*Z21/Z25),"0")</f>
        <v>0</v>
      </c>
      <c r="AB21" s="118" t="str">
        <f>IF(D21=AB3,K21,"0")</f>
        <v>0</v>
      </c>
      <c r="AC21" s="118" t="str">
        <f>IF(AB21&lt;&gt;"0",(N21*AB21/AB25),"0")</f>
        <v>0</v>
      </c>
      <c r="AD21" s="118" t="str">
        <f>IF(D21=AD3,K21,"0")</f>
        <v>0</v>
      </c>
      <c r="AE21" s="118" t="str">
        <f>IF(AD21&lt;&gt;"0",(N21*AD21/AD25),"0")</f>
        <v>0</v>
      </c>
      <c r="AF21" s="118" t="str">
        <f>IF(D21=AF3,K21,"0")</f>
        <v>0</v>
      </c>
      <c r="AG21" s="118" t="str">
        <f>IF(AF21&lt;&gt;"0",(N21*AF21/AF25),"0")</f>
        <v>0</v>
      </c>
      <c r="AH21" s="118" t="str">
        <f>IF(D21=AH3,K21,"0")</f>
        <v>0</v>
      </c>
      <c r="AI21" s="118" t="str">
        <f>IF(AH21&lt;&gt;"0",(N21*AH21/AH25),"0")</f>
        <v>0</v>
      </c>
      <c r="AJ21" s="115" t="str">
        <f>IF(D21=$AJ$3,$L21,"0")</f>
        <v>0</v>
      </c>
      <c r="AK21" s="118" t="str">
        <f>IF(AJ21&lt;&gt;"0",(N21*AJ21/AJ25),"0")</f>
        <v>0</v>
      </c>
      <c r="AL21" s="115" t="str">
        <f t="shared" si="3"/>
        <v>0</v>
      </c>
      <c r="AM21" s="118" t="str">
        <f>IF(AL21&lt;&gt;"0",(N21*AL21/AL25),"0")</f>
        <v>0</v>
      </c>
      <c r="AN21" s="115" t="str">
        <f>IF(D21=$AN$3,$L21,"0")</f>
        <v>0</v>
      </c>
      <c r="AO21" s="118" t="str">
        <f>IF(AN21&lt;&gt;"0",(N21*AN21/AN25),"0")</f>
        <v>0</v>
      </c>
      <c r="AP21" s="115" t="str">
        <f>IF(D21=$AP$3,$L21,"0")</f>
        <v>0</v>
      </c>
      <c r="AQ21" s="118" t="str">
        <f>IF(AP21&lt;&gt;"0",(N21*AP21/AP25),"0")</f>
        <v>0</v>
      </c>
      <c r="AR21" s="118" t="str">
        <f>IF(D21=AR3,L21,"0")</f>
        <v>0</v>
      </c>
      <c r="AS21" s="118" t="str">
        <f>IF(AR21&lt;&gt;"0",(N21*AR21/AR25),"0")</f>
        <v>0</v>
      </c>
      <c r="AT21" s="118" t="str">
        <f>IF(D21=AT3,L21,"0")</f>
        <v>0</v>
      </c>
      <c r="AU21" s="118" t="str">
        <f>IF(AT21&lt;&gt;"0",(N21*AT21/AT25),"0")</f>
        <v>0</v>
      </c>
      <c r="AV21" s="118" t="str">
        <f>IF(D21=AV3,L21,"0")</f>
        <v>0</v>
      </c>
      <c r="AW21" s="118" t="str">
        <f>IF(AV21&lt;&gt;"0",(N21*AV21/AV25),"0")</f>
        <v>0</v>
      </c>
      <c r="AX21" s="118" t="str">
        <f>IF(D21=AX3,L21,"0")</f>
        <v>0</v>
      </c>
      <c r="AY21" s="118" t="str">
        <f>IF(AX21&lt;&gt;"0",(N21*AX21/AX25),"0")</f>
        <v>0</v>
      </c>
      <c r="AZ21" s="115" t="str">
        <f t="shared" si="4"/>
        <v>0</v>
      </c>
      <c r="BA21" s="115" t="str">
        <f t="shared" si="5"/>
        <v>0</v>
      </c>
      <c r="BB21" s="115" t="str">
        <f t="shared" si="6"/>
        <v>0</v>
      </c>
      <c r="BC21" s="115" t="str">
        <f t="shared" si="7"/>
        <v>0</v>
      </c>
      <c r="BD21" s="117" t="str">
        <f>IF(D21=BD3,M21,"0")</f>
        <v>0</v>
      </c>
      <c r="BE21" s="118" t="str">
        <f>IF(BD21&lt;&gt;"0",(N21*BD21/BD25),"0")</f>
        <v>0</v>
      </c>
      <c r="BF21" s="118" t="str">
        <f>IF(D21=BF3,M21,"0")</f>
        <v>0</v>
      </c>
      <c r="BG21" s="118" t="str">
        <f>IF(BF21&lt;&gt;"0",(N21*BF21/BF25),"0")</f>
        <v>0</v>
      </c>
      <c r="BH21" s="117" t="str">
        <f>IF(D21=BH3,M21,"0")</f>
        <v>0</v>
      </c>
      <c r="BI21" s="118" t="str">
        <f>IF(BH21&lt;&gt;"0",(N21*BH21/BH25),"0")</f>
        <v>0</v>
      </c>
      <c r="BJ21" s="117" t="str">
        <f>IF(D21=BJ3,M21,"0")</f>
        <v>0</v>
      </c>
      <c r="BK21" s="118" t="str">
        <f>IF(BJ21&lt;&gt;"0",(N21*BJ21/BJ25),"0")</f>
        <v>0</v>
      </c>
      <c r="BL21" s="118" t="str">
        <f>IF(D21=BL3,M21,"0")</f>
        <v>0</v>
      </c>
      <c r="BM21" s="118" t="str">
        <f>IF(BL21&lt;&gt;"0",(N21*BL21/BL25),"0")</f>
        <v>0</v>
      </c>
      <c r="BN21" s="117" t="str">
        <f>IF(D21=BN3,M21,"0")</f>
        <v>0</v>
      </c>
      <c r="BO21" s="118" t="str">
        <f>IF(BN21&lt;&gt;"0",(N21*BN21/BN25),"0")</f>
        <v>0</v>
      </c>
      <c r="BP21" s="115" t="str">
        <f>IF(D21=$BP$3,$M21,"0")</f>
        <v>0</v>
      </c>
      <c r="BQ21" s="118" t="str">
        <f>IF(BP21&lt;&gt;"0",(N21*BP21/BP25),"0")</f>
        <v>0</v>
      </c>
      <c r="BR21" s="115" t="str">
        <f>IF(D21=$BR$3,$M21,"0")</f>
        <v>0</v>
      </c>
      <c r="BS21" s="118" t="str">
        <f>IF(BR21&lt;&gt;"0",(N21*BR21/BR25),"0")</f>
        <v>0</v>
      </c>
    </row>
    <row r="22" spans="2:71" x14ac:dyDescent="0.35">
      <c r="B22" s="64">
        <v>19</v>
      </c>
      <c r="C22" s="109" t="str">
        <f>'3. Scénario E31a'!I24</f>
        <v>?</v>
      </c>
      <c r="D22" s="109" t="str">
        <f>'3. Scénario E31a'!J24</f>
        <v>?</v>
      </c>
      <c r="E22" s="109" t="str">
        <f>'3. Scénario E31a'!K24</f>
        <v>?</v>
      </c>
      <c r="F22" s="110" t="str">
        <f>'3. Scénario E31a'!L24</f>
        <v>?</v>
      </c>
      <c r="G22" s="138"/>
      <c r="H22" s="23"/>
      <c r="I22" s="136" t="s">
        <v>24</v>
      </c>
      <c r="J22" s="25"/>
      <c r="K22" s="111">
        <f>'3. Scénario E31a'!N24</f>
        <v>0</v>
      </c>
      <c r="L22" s="111">
        <f>'3. Scénario E31a'!O24</f>
        <v>0</v>
      </c>
      <c r="M22" s="112">
        <f>'3. Scénario E31a'!P24</f>
        <v>0</v>
      </c>
      <c r="N22" s="116">
        <f t="shared" ref="N22:N24" si="9">IF(G22&lt;&gt;"",1,0)+IF(H22&lt;&gt;"",2,0)+IF(I22&lt;&gt;"",3,0)+IF(J22&lt;&gt;"",4,0)</f>
        <v>3</v>
      </c>
      <c r="O22" s="116">
        <f t="shared" ref="O22:O24" si="10">K22*N22</f>
        <v>0</v>
      </c>
      <c r="P22" s="116">
        <f t="shared" ref="P22:P24" si="11">L22*N22</f>
        <v>0</v>
      </c>
      <c r="Q22" s="116">
        <f t="shared" ref="Q22:Q24" si="12">M22*N22</f>
        <v>0</v>
      </c>
      <c r="R22" s="117" t="str">
        <f t="shared" ref="R22:R24" si="13">IF(D22=R4,K22,"0")</f>
        <v>0</v>
      </c>
      <c r="S22" s="118" t="str">
        <f t="shared" ref="S22:S24" si="14">IF(R22&lt;&gt;"0",(N22*R22/R26),"0")</f>
        <v>0</v>
      </c>
      <c r="T22" s="118" t="str">
        <f t="shared" ref="T22:T24" si="15">IF(D22=T4,K22,"0")</f>
        <v>0</v>
      </c>
      <c r="U22" s="118" t="str">
        <f t="shared" ref="U22:U24" si="16">IF(T22&lt;&gt;"0",(N22*T22/T26),"0")</f>
        <v>0</v>
      </c>
      <c r="V22" s="118" t="str">
        <f t="shared" ref="V22:V24" si="17">IF(D22=V4,K22,"0")</f>
        <v>0</v>
      </c>
      <c r="W22" s="118" t="str">
        <f t="shared" ref="W22:W24" si="18">IF(V22&lt;&gt;"0",(N22*V22/V26),"0")</f>
        <v>0</v>
      </c>
      <c r="X22" s="118" t="str">
        <f t="shared" ref="X22:X24" si="19">IF(D22=X4,K22,"0")</f>
        <v>0</v>
      </c>
      <c r="Y22" s="118" t="str">
        <f t="shared" ref="Y22:Y24" si="20">IF(X22&lt;&gt;"0",(N22*X22/X26),"0")</f>
        <v>0</v>
      </c>
      <c r="Z22" s="118" t="str">
        <f t="shared" ref="Z22:Z24" si="21">IF(D22=Z4,K22,"0")</f>
        <v>0</v>
      </c>
      <c r="AA22" s="118" t="str">
        <f t="shared" ref="AA22:AA24" si="22">IF(Z22&lt;&gt;"0",(N22*Z22/Z26),"0")</f>
        <v>0</v>
      </c>
      <c r="AB22" s="118" t="str">
        <f t="shared" ref="AB22:AB24" si="23">IF(D22=AB4,K22,"0")</f>
        <v>0</v>
      </c>
      <c r="AC22" s="118" t="str">
        <f t="shared" ref="AC22:AC24" si="24">IF(AB22&lt;&gt;"0",(N22*AB22/AB26),"0")</f>
        <v>0</v>
      </c>
      <c r="AD22" s="118" t="str">
        <f t="shared" ref="AD22:AD24" si="25">IF(D22=AD4,K22,"0")</f>
        <v>0</v>
      </c>
      <c r="AE22" s="118" t="str">
        <f t="shared" ref="AE22:AE24" si="26">IF(AD22&lt;&gt;"0",(N22*AD22/AD26),"0")</f>
        <v>0</v>
      </c>
      <c r="AF22" s="118" t="str">
        <f t="shared" ref="AF22:AF24" si="27">IF(D22=AF4,K22,"0")</f>
        <v>0</v>
      </c>
      <c r="AG22" s="118" t="str">
        <f t="shared" ref="AG22:AG24" si="28">IF(AF22&lt;&gt;"0",(N22*AF22/AF26),"0")</f>
        <v>0</v>
      </c>
      <c r="AH22" s="118" t="str">
        <f t="shared" ref="AH22:AH24" si="29">IF(D22=AH4,K22,"0")</f>
        <v>0</v>
      </c>
      <c r="AI22" s="118" t="str">
        <f t="shared" ref="AI22:AI24" si="30">IF(AH22&lt;&gt;"0",(N22*AH22/AH26),"0")</f>
        <v>0</v>
      </c>
      <c r="AJ22" s="115" t="str">
        <f>IF(D22=$AJ$3,$L22,"0")</f>
        <v>0</v>
      </c>
      <c r="AK22" s="118" t="str">
        <f t="shared" ref="AK22:AK24" si="31">IF(AJ22&lt;&gt;"0",(N22*AJ22/AJ26),"0")</f>
        <v>0</v>
      </c>
      <c r="AL22" s="115" t="str">
        <f t="shared" si="3"/>
        <v>0</v>
      </c>
      <c r="AM22" s="118" t="str">
        <f t="shared" ref="AM22:AM24" si="32">IF(AL22&lt;&gt;"0",(N22*AL22/AL26),"0")</f>
        <v>0</v>
      </c>
      <c r="AN22" s="115" t="str">
        <f>IF(D22=$AN$3,$L22,"0")</f>
        <v>0</v>
      </c>
      <c r="AO22" s="118" t="str">
        <f>IF(AN22&lt;&gt;"0",(N22*AN22/AN26),"0")</f>
        <v>0</v>
      </c>
      <c r="AP22" s="115" t="str">
        <f>IF(D22=$AP$3,$L22,"0")</f>
        <v>0</v>
      </c>
      <c r="AQ22" s="118" t="str">
        <f>IF(AP22&lt;&gt;"0",(N22*AP22/AP26),"0")</f>
        <v>0</v>
      </c>
      <c r="AR22" s="118" t="str">
        <f>IF(D22=AR4,L22,"0")</f>
        <v>0</v>
      </c>
      <c r="AS22" s="118" t="str">
        <f t="shared" ref="AS22:AS24" si="33">IF(AR22&lt;&gt;"0",(N22*AR22/AR26),"0")</f>
        <v>0</v>
      </c>
      <c r="AT22" s="118" t="str">
        <f>IF(D22=AT4,L22,"0")</f>
        <v>0</v>
      </c>
      <c r="AU22" s="118" t="str">
        <f>IF(AT22&lt;&gt;"0",(N22*AT22/AT26),"0")</f>
        <v>0</v>
      </c>
      <c r="AV22" s="118" t="str">
        <f>IF(D22=AV4,L22,"0")</f>
        <v>0</v>
      </c>
      <c r="AW22" s="118" t="str">
        <f>IF(AV22&lt;&gt;"0",(N22*AV22/AV26),"0")</f>
        <v>0</v>
      </c>
      <c r="AX22" s="118" t="str">
        <f>IF(D22=AX4,L22,"0")</f>
        <v>0</v>
      </c>
      <c r="AY22" s="118" t="str">
        <f>IF(AX22&lt;&gt;"0",(N22*AX22/AX26),"0")</f>
        <v>0</v>
      </c>
      <c r="AZ22" s="115" t="str">
        <f t="shared" si="4"/>
        <v>0</v>
      </c>
      <c r="BA22" s="115" t="str">
        <f t="shared" ref="BA22:BA24" si="34">IF(AZ22&lt;&gt;"0",(N22*AZ22/$AZ$25),"0")</f>
        <v>0</v>
      </c>
      <c r="BB22" s="115" t="str">
        <f t="shared" si="6"/>
        <v>0</v>
      </c>
      <c r="BC22" s="115" t="str">
        <f t="shared" si="7"/>
        <v>0</v>
      </c>
      <c r="BD22" s="117" t="str">
        <f>IF(D22=BD4,M22,"0")</f>
        <v>0</v>
      </c>
      <c r="BE22" s="118" t="str">
        <f>IF(BD22&lt;&gt;"0",(N22*BD22/BD26),"0")</f>
        <v>0</v>
      </c>
      <c r="BF22" s="118" t="str">
        <f>IF(D22=BF4,M22,"0")</f>
        <v>0</v>
      </c>
      <c r="BG22" s="118" t="str">
        <f>IF(BF22&lt;&gt;"0",(N22*BF22/BF26),"0")</f>
        <v>0</v>
      </c>
      <c r="BH22" s="117" t="str">
        <f>IF(D22=BH4,M22,"0")</f>
        <v>0</v>
      </c>
      <c r="BI22" s="118" t="str">
        <f>IF(BH22&lt;&gt;"0",(N22*BH22/BH26),"0")</f>
        <v>0</v>
      </c>
      <c r="BJ22" s="117" t="str">
        <f>IF(D22=BJ4,M22,"0")</f>
        <v>0</v>
      </c>
      <c r="BK22" s="118" t="str">
        <f>IF(BJ22&lt;&gt;"0",(N22*BJ22/BJ26),"0")</f>
        <v>0</v>
      </c>
      <c r="BL22" s="118" t="str">
        <f>IF(D22=BL4,M22,"0")</f>
        <v>0</v>
      </c>
      <c r="BM22" s="118" t="str">
        <f>IF(BL22&lt;&gt;"0",(N22*BL22/BL26),"0")</f>
        <v>0</v>
      </c>
      <c r="BN22" s="117" t="str">
        <f>IF(D22=BN4,M22,"0")</f>
        <v>0</v>
      </c>
      <c r="BO22" s="118" t="str">
        <f>IF(BN22&lt;&gt;"0",(N22*BN22/BN26),"0")</f>
        <v>0</v>
      </c>
      <c r="BP22" s="115" t="str">
        <f>IF(D22=$BP$3,$M22,"0")</f>
        <v>0</v>
      </c>
      <c r="BQ22" s="118" t="str">
        <f>IF(BP22&lt;&gt;"0",(N22*BP22/BP26),"0")</f>
        <v>0</v>
      </c>
      <c r="BR22" s="115" t="str">
        <f>IF(D22=$BR$3,$M22,"0")</f>
        <v>0</v>
      </c>
      <c r="BS22" s="118" t="str">
        <f>IF(BR22&lt;&gt;"0",(N22*BR22/BR26),"0")</f>
        <v>0</v>
      </c>
    </row>
    <row r="23" spans="2:71" x14ac:dyDescent="0.35">
      <c r="B23" s="64">
        <v>20</v>
      </c>
      <c r="C23" s="109" t="str">
        <f>'3. Scénario E31a'!I25</f>
        <v>?</v>
      </c>
      <c r="D23" s="109" t="str">
        <f>'3. Scénario E31a'!J25</f>
        <v>?</v>
      </c>
      <c r="E23" s="109" t="str">
        <f>'3. Scénario E31a'!K25</f>
        <v>?</v>
      </c>
      <c r="F23" s="110" t="str">
        <f>'3. Scénario E31a'!L25</f>
        <v>?</v>
      </c>
      <c r="G23" s="138"/>
      <c r="H23" s="23"/>
      <c r="I23" s="136" t="s">
        <v>24</v>
      </c>
      <c r="J23" s="25"/>
      <c r="K23" s="111">
        <f>'3. Scénario E31a'!N25</f>
        <v>0</v>
      </c>
      <c r="L23" s="111">
        <f>'3. Scénario E31a'!O25</f>
        <v>0</v>
      </c>
      <c r="M23" s="112">
        <f>'3. Scénario E31a'!P25</f>
        <v>0</v>
      </c>
      <c r="N23" s="116">
        <f t="shared" si="9"/>
        <v>3</v>
      </c>
      <c r="O23" s="116">
        <f t="shared" si="10"/>
        <v>0</v>
      </c>
      <c r="P23" s="116">
        <f t="shared" si="11"/>
        <v>0</v>
      </c>
      <c r="Q23" s="116">
        <f t="shared" si="12"/>
        <v>0</v>
      </c>
      <c r="R23" s="117" t="str">
        <f t="shared" si="13"/>
        <v>0</v>
      </c>
      <c r="S23" s="118" t="str">
        <f t="shared" si="14"/>
        <v>0</v>
      </c>
      <c r="T23" s="118" t="str">
        <f t="shared" si="15"/>
        <v>0</v>
      </c>
      <c r="U23" s="118" t="str">
        <f t="shared" si="16"/>
        <v>0</v>
      </c>
      <c r="V23" s="118" t="str">
        <f t="shared" si="17"/>
        <v>0</v>
      </c>
      <c r="W23" s="118" t="str">
        <f t="shared" si="18"/>
        <v>0</v>
      </c>
      <c r="X23" s="118" t="str">
        <f t="shared" si="19"/>
        <v>0</v>
      </c>
      <c r="Y23" s="118" t="str">
        <f t="shared" si="20"/>
        <v>0</v>
      </c>
      <c r="Z23" s="118" t="str">
        <f t="shared" si="21"/>
        <v>0</v>
      </c>
      <c r="AA23" s="118" t="str">
        <f t="shared" si="22"/>
        <v>0</v>
      </c>
      <c r="AB23" s="118" t="str">
        <f t="shared" si="23"/>
        <v>0</v>
      </c>
      <c r="AC23" s="118" t="str">
        <f t="shared" si="24"/>
        <v>0</v>
      </c>
      <c r="AD23" s="118" t="str">
        <f t="shared" si="25"/>
        <v>0</v>
      </c>
      <c r="AE23" s="118" t="str">
        <f t="shared" si="26"/>
        <v>0</v>
      </c>
      <c r="AF23" s="118" t="str">
        <f t="shared" si="27"/>
        <v>0</v>
      </c>
      <c r="AG23" s="118" t="str">
        <f t="shared" si="28"/>
        <v>0</v>
      </c>
      <c r="AH23" s="118" t="str">
        <f t="shared" si="29"/>
        <v>0</v>
      </c>
      <c r="AI23" s="118" t="str">
        <f t="shared" si="30"/>
        <v>0</v>
      </c>
      <c r="AJ23" s="115" t="str">
        <f>IF(D23=$AJ$3,$L23,"0")</f>
        <v>0</v>
      </c>
      <c r="AK23" s="118" t="str">
        <f t="shared" si="31"/>
        <v>0</v>
      </c>
      <c r="AL23" s="115" t="str">
        <f t="shared" si="3"/>
        <v>0</v>
      </c>
      <c r="AM23" s="118" t="str">
        <f t="shared" si="32"/>
        <v>0</v>
      </c>
      <c r="AN23" s="115" t="str">
        <f>IF(D23=$AN$3,$L23,"0")</f>
        <v>0</v>
      </c>
      <c r="AO23" s="118" t="str">
        <f>IF(AN23&lt;&gt;"0",(N23*AN23/AN27),"0")</f>
        <v>0</v>
      </c>
      <c r="AP23" s="115" t="str">
        <f>IF(D23=$AP$3,$L23,"0")</f>
        <v>0</v>
      </c>
      <c r="AQ23" s="118" t="str">
        <f>IF(AP23&lt;&gt;"0",(N23*AP23/AP27),"0")</f>
        <v>0</v>
      </c>
      <c r="AR23" s="118" t="str">
        <f>IF(D23=AR5,L23,"0")</f>
        <v>0</v>
      </c>
      <c r="AS23" s="118" t="str">
        <f t="shared" si="33"/>
        <v>0</v>
      </c>
      <c r="AT23" s="118" t="str">
        <f>IF(D23=AT5,L23,"0")</f>
        <v>0</v>
      </c>
      <c r="AU23" s="118" t="str">
        <f>IF(AT23&lt;&gt;"0",(N23*AT23/AT27),"0")</f>
        <v>0</v>
      </c>
      <c r="AV23" s="118" t="str">
        <f>IF(D23=AV5,L23,"0")</f>
        <v>0</v>
      </c>
      <c r="AW23" s="118" t="str">
        <f>IF(AV23&lt;&gt;"0",(N23*AV23/AV27),"0")</f>
        <v>0</v>
      </c>
      <c r="AX23" s="118" t="str">
        <f>IF(D23=AX5,L23,"0")</f>
        <v>0</v>
      </c>
      <c r="AY23" s="118" t="str">
        <f>IF(AX23&lt;&gt;"0",(N23*AX23/AX27),"0")</f>
        <v>0</v>
      </c>
      <c r="AZ23" s="115" t="str">
        <f t="shared" si="4"/>
        <v>0</v>
      </c>
      <c r="BA23" s="115" t="str">
        <f t="shared" si="34"/>
        <v>0</v>
      </c>
      <c r="BB23" s="115" t="str">
        <f t="shared" si="6"/>
        <v>0</v>
      </c>
      <c r="BC23" s="115" t="str">
        <f t="shared" si="7"/>
        <v>0</v>
      </c>
      <c r="BD23" s="117" t="str">
        <f>IF(D23=BD5,M23,"0")</f>
        <v>0</v>
      </c>
      <c r="BE23" s="118" t="str">
        <f>IF(BD23&lt;&gt;"0",(N23*BD23/BD27),"0")</f>
        <v>0</v>
      </c>
      <c r="BF23" s="118" t="str">
        <f>IF(D23=BF5,M23,"0")</f>
        <v>0</v>
      </c>
      <c r="BG23" s="118" t="str">
        <f>IF(BF23&lt;&gt;"0",(N23*BF23/BF27),"0")</f>
        <v>0</v>
      </c>
      <c r="BH23" s="117" t="str">
        <f>IF(D23=BH5,M23,"0")</f>
        <v>0</v>
      </c>
      <c r="BI23" s="118" t="str">
        <f>IF(BH23&lt;&gt;"0",(N23*BH23/BH27),"0")</f>
        <v>0</v>
      </c>
      <c r="BJ23" s="117" t="str">
        <f>IF(D23=BJ5,M23,"0")</f>
        <v>0</v>
      </c>
      <c r="BK23" s="118" t="str">
        <f>IF(BJ23&lt;&gt;"0",(N23*BJ23/BJ27),"0")</f>
        <v>0</v>
      </c>
      <c r="BL23" s="118" t="str">
        <f>IF(D23=BL5,M23,"0")</f>
        <v>0</v>
      </c>
      <c r="BM23" s="118" t="str">
        <f>IF(BL23&lt;&gt;"0",(N23*BL23/BL27),"0")</f>
        <v>0</v>
      </c>
      <c r="BN23" s="117" t="str">
        <f>IF(D23=BN5,M23,"0")</f>
        <v>0</v>
      </c>
      <c r="BO23" s="118" t="str">
        <f>IF(BN23&lt;&gt;"0",(N23*BN23/BN27),"0")</f>
        <v>0</v>
      </c>
      <c r="BP23" s="115" t="str">
        <f>IF(D23=$BP$3,$M23,"0")</f>
        <v>0</v>
      </c>
      <c r="BQ23" s="118" t="str">
        <f>IF(BP23&lt;&gt;"0",(N23*BP23/BP27),"0")</f>
        <v>0</v>
      </c>
      <c r="BR23" s="115" t="str">
        <f>IF(D23=$BR$3,$M23,"0")</f>
        <v>0</v>
      </c>
      <c r="BS23" s="118" t="str">
        <f>IF(BR23&lt;&gt;"0",(N23*BR23/BR27),"0")</f>
        <v>0</v>
      </c>
    </row>
    <row r="24" spans="2:71" x14ac:dyDescent="0.35">
      <c r="B24" s="64">
        <v>21</v>
      </c>
      <c r="C24" s="109" t="str">
        <f>'3. Scénario E31a'!I26</f>
        <v>?</v>
      </c>
      <c r="D24" s="109" t="str">
        <f>'3. Scénario E31a'!J26</f>
        <v>?</v>
      </c>
      <c r="E24" s="109" t="str">
        <f>'3. Scénario E31a'!K26</f>
        <v>?</v>
      </c>
      <c r="F24" s="110" t="str">
        <f>'3. Scénario E31a'!L26</f>
        <v>?</v>
      </c>
      <c r="G24" s="138"/>
      <c r="H24" s="23"/>
      <c r="I24" s="136" t="s">
        <v>24</v>
      </c>
      <c r="J24" s="25"/>
      <c r="K24" s="111">
        <f>'3. Scénario E31a'!N26</f>
        <v>0</v>
      </c>
      <c r="L24" s="111">
        <f>'3. Scénario E31a'!O26</f>
        <v>0</v>
      </c>
      <c r="M24" s="112">
        <f>'3. Scénario E31a'!P26</f>
        <v>0</v>
      </c>
      <c r="N24" s="116">
        <f t="shared" si="9"/>
        <v>3</v>
      </c>
      <c r="O24" s="116">
        <f t="shared" si="10"/>
        <v>0</v>
      </c>
      <c r="P24" s="116">
        <f t="shared" si="11"/>
        <v>0</v>
      </c>
      <c r="Q24" s="116">
        <f t="shared" si="12"/>
        <v>0</v>
      </c>
      <c r="R24" s="117" t="str">
        <f t="shared" si="13"/>
        <v>0</v>
      </c>
      <c r="S24" s="118" t="str">
        <f t="shared" si="14"/>
        <v>0</v>
      </c>
      <c r="T24" s="118" t="str">
        <f t="shared" si="15"/>
        <v>0</v>
      </c>
      <c r="U24" s="118" t="str">
        <f t="shared" si="16"/>
        <v>0</v>
      </c>
      <c r="V24" s="118" t="str">
        <f t="shared" si="17"/>
        <v>0</v>
      </c>
      <c r="W24" s="118" t="str">
        <f t="shared" si="18"/>
        <v>0</v>
      </c>
      <c r="X24" s="118" t="str">
        <f t="shared" si="19"/>
        <v>0</v>
      </c>
      <c r="Y24" s="118" t="str">
        <f t="shared" si="20"/>
        <v>0</v>
      </c>
      <c r="Z24" s="118" t="str">
        <f t="shared" si="21"/>
        <v>0</v>
      </c>
      <c r="AA24" s="118" t="str">
        <f t="shared" si="22"/>
        <v>0</v>
      </c>
      <c r="AB24" s="118" t="str">
        <f t="shared" si="23"/>
        <v>0</v>
      </c>
      <c r="AC24" s="118" t="str">
        <f t="shared" si="24"/>
        <v>0</v>
      </c>
      <c r="AD24" s="118" t="str">
        <f t="shared" si="25"/>
        <v>0</v>
      </c>
      <c r="AE24" s="118" t="str">
        <f t="shared" si="26"/>
        <v>0</v>
      </c>
      <c r="AF24" s="118" t="str">
        <f t="shared" si="27"/>
        <v>0</v>
      </c>
      <c r="AG24" s="118" t="str">
        <f t="shared" si="28"/>
        <v>0</v>
      </c>
      <c r="AH24" s="118" t="str">
        <f t="shared" si="29"/>
        <v>0</v>
      </c>
      <c r="AI24" s="118" t="str">
        <f t="shared" si="30"/>
        <v>0</v>
      </c>
      <c r="AJ24" s="115" t="str">
        <f>IF(D24=$AJ$3,$L24,"0")</f>
        <v>0</v>
      </c>
      <c r="AK24" s="118" t="str">
        <f t="shared" si="31"/>
        <v>0</v>
      </c>
      <c r="AL24" s="115" t="str">
        <f t="shared" si="3"/>
        <v>0</v>
      </c>
      <c r="AM24" s="118" t="str">
        <f t="shared" si="32"/>
        <v>0</v>
      </c>
      <c r="AN24" s="115" t="str">
        <f>IF(D24=$AN$3,$L24,"0")</f>
        <v>0</v>
      </c>
      <c r="AO24" s="118" t="str">
        <f>IF(AN24&lt;&gt;"0",(N24*AN24/AN28),"0")</f>
        <v>0</v>
      </c>
      <c r="AP24" s="115" t="str">
        <f>IF(D24=$AP$3,$L24,"0")</f>
        <v>0</v>
      </c>
      <c r="AQ24" s="118" t="str">
        <f>IF(AP24&lt;&gt;"0",(N24*AP24/AP28),"0")</f>
        <v>0</v>
      </c>
      <c r="AR24" s="118" t="str">
        <f>IF(D24=AR6,L24,"0")</f>
        <v>0</v>
      </c>
      <c r="AS24" s="118" t="str">
        <f t="shared" si="33"/>
        <v>0</v>
      </c>
      <c r="AT24" s="118" t="str">
        <f>IF(D24=AT6,L24,"0")</f>
        <v>0</v>
      </c>
      <c r="AU24" s="118" t="str">
        <f>IF(AT24&lt;&gt;"0",(N24*AT24/AT28),"0")</f>
        <v>0</v>
      </c>
      <c r="AV24" s="118" t="str">
        <f>IF(D24=AV6,L24,"0")</f>
        <v>0</v>
      </c>
      <c r="AW24" s="118" t="str">
        <f>IF(AV24&lt;&gt;"0",(N24*AV24/AV28),"0")</f>
        <v>0</v>
      </c>
      <c r="AX24" s="118" t="str">
        <f>IF(D24=AX6,L24,"0")</f>
        <v>0</v>
      </c>
      <c r="AY24" s="118" t="str">
        <f>IF(AX24&lt;&gt;"0",(N24*AX24/AX28),"0")</f>
        <v>0</v>
      </c>
      <c r="AZ24" s="115" t="str">
        <f t="shared" si="4"/>
        <v>0</v>
      </c>
      <c r="BA24" s="115" t="str">
        <f t="shared" si="34"/>
        <v>0</v>
      </c>
      <c r="BB24" s="115" t="str">
        <f t="shared" si="6"/>
        <v>0</v>
      </c>
      <c r="BC24" s="115" t="str">
        <f t="shared" si="7"/>
        <v>0</v>
      </c>
      <c r="BD24" s="117" t="str">
        <f>IF(D24=BD6,M24,"0")</f>
        <v>0</v>
      </c>
      <c r="BE24" s="118" t="str">
        <f>IF(BD24&lt;&gt;"0",(N24*BD24/BD28),"0")</f>
        <v>0</v>
      </c>
      <c r="BF24" s="118" t="str">
        <f>IF(D24=BF6,M24,"0")</f>
        <v>0</v>
      </c>
      <c r="BG24" s="118" t="str">
        <f>IF(BF24&lt;&gt;"0",(N24*BF24/BF28),"0")</f>
        <v>0</v>
      </c>
      <c r="BH24" s="117" t="str">
        <f>IF(D24=BH6,M24,"0")</f>
        <v>0</v>
      </c>
      <c r="BI24" s="118" t="str">
        <f>IF(BH24&lt;&gt;"0",(N24*BH24/BH28),"0")</f>
        <v>0</v>
      </c>
      <c r="BJ24" s="117" t="str">
        <f>IF(D24=BJ6,M24,"0")</f>
        <v>0</v>
      </c>
      <c r="BK24" s="118" t="str">
        <f>IF(BJ24&lt;&gt;"0",(N24*BJ24/BJ28),"0")</f>
        <v>0</v>
      </c>
      <c r="BL24" s="118" t="str">
        <f>IF(D24=BL6,M24,"0")</f>
        <v>0</v>
      </c>
      <c r="BM24" s="118" t="str">
        <f>IF(BL24&lt;&gt;"0",(N24*BL24/BL28),"0")</f>
        <v>0</v>
      </c>
      <c r="BN24" s="117" t="str">
        <f>IF(D24=BN6,M24,"0")</f>
        <v>0</v>
      </c>
      <c r="BO24" s="118" t="str">
        <f>IF(BN24&lt;&gt;"0",(N24*BN24/BN28),"0")</f>
        <v>0</v>
      </c>
      <c r="BP24" s="115" t="str">
        <f>IF(D24=$BP$3,$M24,"0")</f>
        <v>0</v>
      </c>
      <c r="BQ24" s="118" t="str">
        <f>IF(BP24&lt;&gt;"0",(N24*BP24/BP28),"0")</f>
        <v>0</v>
      </c>
      <c r="BR24" s="115" t="str">
        <f>IF(D24=$BR$3,$M24,"0")</f>
        <v>0</v>
      </c>
      <c r="BS24" s="118" t="str">
        <f>IF(BR24&lt;&gt;"0",(N24*BR24/BR28),"0")</f>
        <v>0</v>
      </c>
    </row>
    <row r="25" spans="2:71" ht="15" thickBot="1" x14ac:dyDescent="0.4">
      <c r="J25" s="1" t="s">
        <v>287</v>
      </c>
      <c r="K25" s="119">
        <f>SUM(K4:K21)</f>
        <v>1</v>
      </c>
      <c r="L25" s="119">
        <f t="shared" ref="L25:M25" si="35">SUM(L4:L21)</f>
        <v>1</v>
      </c>
      <c r="M25" s="119">
        <f t="shared" si="35"/>
        <v>1</v>
      </c>
      <c r="N25" s="120" t="s">
        <v>286</v>
      </c>
      <c r="O25" s="120">
        <f>SUM(O4:O24)</f>
        <v>3</v>
      </c>
      <c r="P25" s="120">
        <f>SUM(P4:P24)</f>
        <v>3</v>
      </c>
      <c r="Q25" s="120">
        <f>SUM(Q4:Q24)</f>
        <v>3</v>
      </c>
      <c r="R25" s="121">
        <f t="shared" ref="R25:AS25" si="36">SUM(R4:R21)</f>
        <v>0</v>
      </c>
      <c r="S25" s="122">
        <f t="shared" si="36"/>
        <v>0</v>
      </c>
      <c r="T25" s="122">
        <f t="shared" si="36"/>
        <v>0.25</v>
      </c>
      <c r="U25" s="122">
        <f t="shared" si="36"/>
        <v>3</v>
      </c>
      <c r="V25" s="121">
        <f t="shared" si="36"/>
        <v>0.25</v>
      </c>
      <c r="W25" s="122">
        <f t="shared" si="36"/>
        <v>3</v>
      </c>
      <c r="X25" s="121">
        <f t="shared" si="36"/>
        <v>0.25</v>
      </c>
      <c r="Y25" s="122">
        <f t="shared" si="36"/>
        <v>3</v>
      </c>
      <c r="Z25" s="121">
        <f t="shared" si="36"/>
        <v>0</v>
      </c>
      <c r="AA25" s="122">
        <f t="shared" si="36"/>
        <v>0</v>
      </c>
      <c r="AB25" s="121">
        <f t="shared" si="36"/>
        <v>0</v>
      </c>
      <c r="AC25" s="122">
        <f t="shared" si="36"/>
        <v>0</v>
      </c>
      <c r="AD25" s="121">
        <f t="shared" si="36"/>
        <v>0</v>
      </c>
      <c r="AE25" s="122">
        <f t="shared" si="36"/>
        <v>0</v>
      </c>
      <c r="AF25" s="121">
        <f t="shared" si="36"/>
        <v>0</v>
      </c>
      <c r="AG25" s="122">
        <f t="shared" si="36"/>
        <v>0</v>
      </c>
      <c r="AH25" s="121">
        <f t="shared" si="36"/>
        <v>0.25</v>
      </c>
      <c r="AI25" s="122">
        <f t="shared" si="36"/>
        <v>3</v>
      </c>
      <c r="AJ25" s="121">
        <f t="shared" si="36"/>
        <v>0.25</v>
      </c>
      <c r="AK25" s="122">
        <f t="shared" si="36"/>
        <v>3</v>
      </c>
      <c r="AL25" s="121">
        <f t="shared" si="36"/>
        <v>0.25</v>
      </c>
      <c r="AM25" s="122">
        <f t="shared" si="36"/>
        <v>3</v>
      </c>
      <c r="AN25" s="121">
        <f t="shared" ref="AN25:AQ25" si="37">SUM(AN4:AN21)</f>
        <v>0.25</v>
      </c>
      <c r="AO25" s="122">
        <f t="shared" si="37"/>
        <v>3</v>
      </c>
      <c r="AP25" s="121">
        <f t="shared" si="37"/>
        <v>0.25</v>
      </c>
      <c r="AQ25" s="122">
        <f t="shared" si="37"/>
        <v>3</v>
      </c>
      <c r="AR25" s="121">
        <f t="shared" si="36"/>
        <v>0</v>
      </c>
      <c r="AS25" s="122">
        <f t="shared" si="36"/>
        <v>0</v>
      </c>
      <c r="AT25" s="121">
        <f t="shared" ref="AT25:AW25" si="38">SUM(AT4:AT21)</f>
        <v>0</v>
      </c>
      <c r="AU25" s="122">
        <f t="shared" si="38"/>
        <v>0</v>
      </c>
      <c r="AV25" s="121">
        <f t="shared" si="38"/>
        <v>0</v>
      </c>
      <c r="AW25" s="122">
        <f t="shared" si="38"/>
        <v>0</v>
      </c>
      <c r="AX25" s="121">
        <f t="shared" ref="AX25:AY25" si="39">SUM(AX4:AX21)</f>
        <v>0</v>
      </c>
      <c r="AY25" s="122">
        <f t="shared" si="39"/>
        <v>0</v>
      </c>
      <c r="AZ25" s="121">
        <f t="shared" ref="AZ25:BG25" si="40">SUM(AZ4:AZ21)</f>
        <v>0.15</v>
      </c>
      <c r="BA25" s="122">
        <f t="shared" si="40"/>
        <v>3</v>
      </c>
      <c r="BB25" s="121">
        <f t="shared" si="40"/>
        <v>0.15</v>
      </c>
      <c r="BC25" s="122">
        <f t="shared" ref="BC25" si="41">SUM(BC4:BC21)</f>
        <v>3</v>
      </c>
      <c r="BD25" s="121">
        <f t="shared" si="40"/>
        <v>0.15</v>
      </c>
      <c r="BE25" s="122">
        <f t="shared" si="40"/>
        <v>3</v>
      </c>
      <c r="BF25" s="121">
        <f t="shared" si="40"/>
        <v>0.15</v>
      </c>
      <c r="BG25" s="122">
        <f t="shared" si="40"/>
        <v>3</v>
      </c>
      <c r="BH25" s="121">
        <f t="shared" ref="BH25:BS25" si="42">SUM(BH4:BH21)</f>
        <v>0.15</v>
      </c>
      <c r="BI25" s="122">
        <f t="shared" si="42"/>
        <v>3</v>
      </c>
      <c r="BJ25" s="121">
        <f t="shared" si="42"/>
        <v>0.15</v>
      </c>
      <c r="BK25" s="122">
        <f>SUM(BK4:BK24)</f>
        <v>3</v>
      </c>
      <c r="BL25" s="121">
        <f t="shared" si="42"/>
        <v>0.1</v>
      </c>
      <c r="BM25" s="122">
        <f t="shared" si="42"/>
        <v>3.0000000000000004</v>
      </c>
      <c r="BN25" s="121">
        <f t="shared" ref="BN25:BO25" si="43">SUM(BN4:BN21)</f>
        <v>0</v>
      </c>
      <c r="BO25" s="122">
        <f t="shared" si="43"/>
        <v>0</v>
      </c>
      <c r="BP25" s="121">
        <f t="shared" si="42"/>
        <v>0</v>
      </c>
      <c r="BQ25" s="122">
        <f t="shared" si="42"/>
        <v>0</v>
      </c>
      <c r="BR25" s="121">
        <f t="shared" si="42"/>
        <v>0</v>
      </c>
      <c r="BS25" s="122">
        <f t="shared" si="42"/>
        <v>0</v>
      </c>
    </row>
    <row r="26" spans="2:71" ht="15" thickBot="1" x14ac:dyDescent="0.4">
      <c r="B26" s="123"/>
      <c r="C26" s="123"/>
      <c r="D26" s="123"/>
      <c r="F26" s="123"/>
      <c r="G26" s="123"/>
      <c r="H26" s="123"/>
      <c r="I26" s="123"/>
      <c r="J26" s="123"/>
      <c r="K26" s="85" t="str">
        <f>IF(K25=100%,"OK","Erreur")</f>
        <v>OK</v>
      </c>
      <c r="L26" s="85" t="str">
        <f>IF(L25=100%,"OK","Erreur")</f>
        <v>OK</v>
      </c>
      <c r="M26" s="85" t="str">
        <f>IF(M25=100%,"OK","Erreur")</f>
        <v>OK</v>
      </c>
      <c r="O26" s="1">
        <f>ROUNDUP(O25,0)</f>
        <v>3</v>
      </c>
      <c r="P26" s="1">
        <f>ROUNDUP(P25,0)</f>
        <v>3</v>
      </c>
      <c r="Q26" s="1">
        <f t="shared" ref="Q26" si="44">ROUNDUP(Q25,0)</f>
        <v>3</v>
      </c>
      <c r="R26" s="444" t="s">
        <v>165</v>
      </c>
      <c r="S26" s="124">
        <f t="shared" ref="S26:AC26" si="45">ROUNDUP(S25,0)</f>
        <v>0</v>
      </c>
      <c r="T26" s="444" t="s">
        <v>166</v>
      </c>
      <c r="U26" s="125">
        <f t="shared" si="45"/>
        <v>3</v>
      </c>
      <c r="V26" s="444" t="s">
        <v>167</v>
      </c>
      <c r="W26" s="125">
        <f t="shared" si="45"/>
        <v>3</v>
      </c>
      <c r="X26" s="444" t="s">
        <v>168</v>
      </c>
      <c r="Y26" s="125">
        <f t="shared" si="45"/>
        <v>3</v>
      </c>
      <c r="Z26" s="446" t="s">
        <v>740</v>
      </c>
      <c r="AA26" s="126">
        <f t="shared" si="45"/>
        <v>0</v>
      </c>
      <c r="AB26" s="446" t="s">
        <v>742</v>
      </c>
      <c r="AC26" s="126">
        <f t="shared" si="45"/>
        <v>0</v>
      </c>
      <c r="AD26" s="446" t="s">
        <v>744</v>
      </c>
      <c r="AE26" s="126">
        <f t="shared" ref="AE26" si="46">ROUNDUP(AE25,0)</f>
        <v>0</v>
      </c>
      <c r="AF26" s="444" t="s">
        <v>746</v>
      </c>
      <c r="AG26" s="125">
        <f t="shared" ref="AG26" si="47">ROUNDUP(AG25,0)</f>
        <v>0</v>
      </c>
      <c r="AH26" s="444" t="s">
        <v>749</v>
      </c>
      <c r="AI26" s="125">
        <f t="shared" ref="AI26" si="48">ROUNDUP(AI25,0)</f>
        <v>3</v>
      </c>
      <c r="AJ26" s="452" t="s">
        <v>437</v>
      </c>
      <c r="AK26" s="127">
        <f t="shared" ref="AK26:AM26" si="49">ROUNDUP(AK25,0)</f>
        <v>3</v>
      </c>
      <c r="AL26" s="452" t="s">
        <v>438</v>
      </c>
      <c r="AM26" s="127">
        <f t="shared" si="49"/>
        <v>3</v>
      </c>
      <c r="AN26" s="452" t="s">
        <v>439</v>
      </c>
      <c r="AO26" s="127">
        <f t="shared" ref="AO26" si="50">ROUNDUP(AO25,0)</f>
        <v>3</v>
      </c>
      <c r="AP26" s="452" t="s">
        <v>440</v>
      </c>
      <c r="AQ26" s="127">
        <f t="shared" ref="AQ26" si="51">ROUNDUP(AQ25,0)</f>
        <v>3</v>
      </c>
      <c r="AR26" s="450" t="s">
        <v>450</v>
      </c>
      <c r="AS26" s="128">
        <f t="shared" ref="AS26" si="52">ROUNDUP(AS25,0)</f>
        <v>0</v>
      </c>
      <c r="AT26" s="450" t="s">
        <v>451</v>
      </c>
      <c r="AU26" s="128">
        <f t="shared" ref="AU26" si="53">ROUNDUP(AU25,0)</f>
        <v>0</v>
      </c>
      <c r="AV26" s="450" t="s">
        <v>452</v>
      </c>
      <c r="AW26" s="128">
        <f t="shared" ref="AW26:AY26" si="54">ROUNDUP(AW25,0)</f>
        <v>0</v>
      </c>
      <c r="AX26" s="450" t="s">
        <v>453</v>
      </c>
      <c r="AY26" s="128">
        <f t="shared" si="54"/>
        <v>0</v>
      </c>
      <c r="AZ26" s="446" t="s">
        <v>445</v>
      </c>
      <c r="BA26" s="126">
        <f t="shared" ref="BA26:BC26" si="55">ROUNDUP(BA25,0)</f>
        <v>3</v>
      </c>
      <c r="BB26" s="446" t="s">
        <v>446</v>
      </c>
      <c r="BC26" s="126">
        <f t="shared" si="55"/>
        <v>3</v>
      </c>
      <c r="BD26" s="444" t="s">
        <v>463</v>
      </c>
      <c r="BE26" s="124">
        <f t="shared" ref="BE26" si="56">ROUNDUP(BE25,0)</f>
        <v>3</v>
      </c>
      <c r="BF26" s="444" t="s">
        <v>464</v>
      </c>
      <c r="BG26" s="125">
        <f t="shared" ref="BG26" si="57">ROUNDUP(BG25,0)</f>
        <v>3</v>
      </c>
      <c r="BH26" s="444" t="s">
        <v>465</v>
      </c>
      <c r="BI26" s="124">
        <f t="shared" ref="BI26" si="58">ROUNDUP(BI25,0)</f>
        <v>3</v>
      </c>
      <c r="BJ26" s="444" t="s">
        <v>467</v>
      </c>
      <c r="BK26" s="124">
        <f t="shared" ref="BK26" si="59">ROUNDUP(BK25,0)</f>
        <v>3</v>
      </c>
      <c r="BL26" s="444" t="s">
        <v>468</v>
      </c>
      <c r="BM26" s="125">
        <f t="shared" ref="BM26" si="60">ROUNDUP(BM25,0)</f>
        <v>3</v>
      </c>
      <c r="BN26" s="444" t="s">
        <v>469</v>
      </c>
      <c r="BO26" s="124">
        <f t="shared" ref="BO26" si="61">ROUNDUP(BO25,0)</f>
        <v>0</v>
      </c>
      <c r="BP26" s="452" t="s">
        <v>577</v>
      </c>
      <c r="BQ26" s="127">
        <f t="shared" ref="BQ26" si="62">ROUNDUP(BQ25,0)</f>
        <v>0</v>
      </c>
      <c r="BR26" s="452" t="s">
        <v>578</v>
      </c>
      <c r="BS26" s="127">
        <f t="shared" ref="BS26" si="63">ROUNDUP(BS25,0)</f>
        <v>0</v>
      </c>
    </row>
    <row r="27" spans="2:71" ht="15" thickBot="1" x14ac:dyDescent="0.4">
      <c r="B27" s="123"/>
      <c r="C27" s="123"/>
      <c r="D27" s="123"/>
      <c r="F27" s="123"/>
      <c r="G27" s="454" t="s">
        <v>306</v>
      </c>
      <c r="H27" s="454"/>
      <c r="I27" s="454"/>
      <c r="J27" s="454"/>
      <c r="K27" s="455" t="s">
        <v>305</v>
      </c>
      <c r="L27" s="455"/>
      <c r="M27" s="455"/>
      <c r="O27" s="448" t="s">
        <v>304</v>
      </c>
      <c r="P27" s="448"/>
      <c r="Q27" s="448"/>
      <c r="R27" s="445"/>
      <c r="S27" s="129" t="str">
        <f>IF(S26&lt;&gt;0,S26,"NE")</f>
        <v>NE</v>
      </c>
      <c r="T27" s="445"/>
      <c r="U27" s="130">
        <f>IF(U26&lt;&gt;0,U26,"NE")</f>
        <v>3</v>
      </c>
      <c r="V27" s="445"/>
      <c r="W27" s="130">
        <f>IF(W26&lt;&gt;0,W26,"NE")</f>
        <v>3</v>
      </c>
      <c r="X27" s="445"/>
      <c r="Y27" s="130">
        <f>IF(Y26&lt;&gt;0,Y26,"NE")</f>
        <v>3</v>
      </c>
      <c r="Z27" s="447"/>
      <c r="AA27" s="131" t="str">
        <f>IF(AA26&lt;&gt;0,AA26,"NE")</f>
        <v>NE</v>
      </c>
      <c r="AB27" s="447"/>
      <c r="AC27" s="131" t="str">
        <f>IF(AC26&lt;&gt;0,AC26,"NE")</f>
        <v>NE</v>
      </c>
      <c r="AD27" s="447"/>
      <c r="AE27" s="131" t="str">
        <f>IF(AE26&lt;&gt;0,AE26,"NE")</f>
        <v>NE</v>
      </c>
      <c r="AF27" s="445"/>
      <c r="AG27" s="130" t="str">
        <f>IF(AG26&lt;&gt;0,AG26,"NE")</f>
        <v>NE</v>
      </c>
      <c r="AH27" s="445"/>
      <c r="AI27" s="130">
        <f>IF(AI26&lt;&gt;0,AI26,"NE")</f>
        <v>3</v>
      </c>
      <c r="AJ27" s="453"/>
      <c r="AK27" s="132">
        <f>IF(AK26&lt;&gt;0,AK26,"NE")</f>
        <v>3</v>
      </c>
      <c r="AL27" s="453"/>
      <c r="AM27" s="132">
        <f>IF(AM26&lt;&gt;0,AM26,"NE")</f>
        <v>3</v>
      </c>
      <c r="AN27" s="453"/>
      <c r="AO27" s="132">
        <f>IF(AO26&lt;&gt;0,AO26,"NE")</f>
        <v>3</v>
      </c>
      <c r="AP27" s="453"/>
      <c r="AQ27" s="132">
        <f>IF(AQ26&lt;&gt;0,AQ26,"NE")</f>
        <v>3</v>
      </c>
      <c r="AR27" s="451"/>
      <c r="AS27" s="133" t="str">
        <f>IF(AS26&lt;&gt;0,AS26,"NE")</f>
        <v>NE</v>
      </c>
      <c r="AT27" s="451"/>
      <c r="AU27" s="133" t="str">
        <f>IF(AU26&lt;&gt;0,AU26,"NE")</f>
        <v>NE</v>
      </c>
      <c r="AV27" s="451"/>
      <c r="AW27" s="133" t="str">
        <f>IF(AW26&lt;&gt;0,AW26,"NE")</f>
        <v>NE</v>
      </c>
      <c r="AX27" s="451"/>
      <c r="AY27" s="133" t="str">
        <f>IF(AY26&lt;&gt;0,AY26,"NE")</f>
        <v>NE</v>
      </c>
      <c r="AZ27" s="447"/>
      <c r="BA27" s="131">
        <f>IF(BA26&lt;&gt;0,BA26,"NE")</f>
        <v>3</v>
      </c>
      <c r="BB27" s="447"/>
      <c r="BC27" s="131">
        <f>IF(BC26&lt;&gt;0,BC26,"NE")</f>
        <v>3</v>
      </c>
      <c r="BD27" s="445"/>
      <c r="BE27" s="129">
        <f>IF(BE26&lt;&gt;0,BE26,"NE")</f>
        <v>3</v>
      </c>
      <c r="BF27" s="445"/>
      <c r="BG27" s="130">
        <f>IF(BG26&lt;&gt;0,BG26,"NE")</f>
        <v>3</v>
      </c>
      <c r="BH27" s="445"/>
      <c r="BI27" s="129">
        <f>IF(BI26&lt;&gt;0,BI26,"NE")</f>
        <v>3</v>
      </c>
      <c r="BJ27" s="445"/>
      <c r="BK27" s="359">
        <f>IF(BK26&lt;&gt;0,BK26,"NE")</f>
        <v>3</v>
      </c>
      <c r="BL27" s="445"/>
      <c r="BM27" s="130">
        <f>IF(BM26&lt;&gt;0,BM26,"NE")</f>
        <v>3</v>
      </c>
      <c r="BN27" s="445"/>
      <c r="BO27" s="129" t="str">
        <f>IF(BO26&lt;&gt;0,BO26,"NE")</f>
        <v>NE</v>
      </c>
      <c r="BP27" s="453"/>
      <c r="BQ27" s="132" t="str">
        <f>IF(BQ26&lt;&gt;0,BQ26,"NE")</f>
        <v>NE</v>
      </c>
      <c r="BR27" s="453"/>
      <c r="BS27" s="132" t="str">
        <f>IF(BS26&lt;&gt;0,BS26,"NE")</f>
        <v>NE</v>
      </c>
    </row>
    <row r="28" spans="2:71" x14ac:dyDescent="0.35">
      <c r="B28" s="123"/>
      <c r="C28" s="123"/>
      <c r="D28" s="123"/>
      <c r="E28" s="123"/>
      <c r="F28" s="123"/>
      <c r="G28" s="454"/>
      <c r="H28" s="454"/>
      <c r="I28" s="454"/>
      <c r="J28" s="454"/>
      <c r="K28" s="455"/>
      <c r="L28" s="455"/>
      <c r="M28" s="455"/>
      <c r="O28" s="449"/>
      <c r="P28" s="449"/>
      <c r="Q28" s="449"/>
      <c r="R28" s="134"/>
      <c r="S28" s="134"/>
      <c r="T28" s="134"/>
      <c r="BD28" s="134"/>
      <c r="BE28" s="134"/>
      <c r="BF28" s="134"/>
      <c r="BH28" s="134"/>
      <c r="BI28" s="134"/>
      <c r="BJ28" s="134"/>
      <c r="BK28" s="134"/>
      <c r="BL28" s="134"/>
      <c r="BN28" s="134"/>
      <c r="BO28" s="134"/>
    </row>
    <row r="29" spans="2:71" ht="16" customHeight="1" x14ac:dyDescent="0.35">
      <c r="B29" s="123"/>
      <c r="C29" s="123"/>
      <c r="D29" s="123"/>
      <c r="E29" s="123"/>
      <c r="F29" s="123"/>
      <c r="G29" s="123"/>
      <c r="R29" s="2" t="str">
        <f>CONCATENATE(S27,U27,W27,Y27)</f>
        <v>NE333</v>
      </c>
      <c r="S29" s="2">
        <f>IF(R29="NENENENE",0,ROUNDUP(AVERAGE(S27,U27,W27,Y27),0))</f>
        <v>3</v>
      </c>
      <c r="T29" s="134"/>
      <c r="U29" s="134"/>
      <c r="Z29" s="2" t="str">
        <f>CONCATENATE(AA27,AC27,AE27)</f>
        <v>NENENE</v>
      </c>
      <c r="AA29" s="2">
        <f>IF(Z29="NENENE",0,ROUNDUP(AVERAGE(AA27,AC27,AE27),0))</f>
        <v>0</v>
      </c>
      <c r="AF29" s="2" t="str">
        <f>CONCATENATE(AG27,AI27)</f>
        <v>NE3</v>
      </c>
      <c r="AG29" s="2">
        <f>IF(AF29="NENE",0,ROUNDUP(AVERAGE(AG27,AI27),0))</f>
        <v>3</v>
      </c>
      <c r="AJ29" s="2" t="str">
        <f>CONCATENATE(AK27,AM27,AO27,AQ27)</f>
        <v>3333</v>
      </c>
      <c r="AK29" s="2">
        <f>IF(AJ29="NENENENE",0,ROUNDUP(AVERAGE(AK27,AM27,AO27,AQ27),0))</f>
        <v>3</v>
      </c>
      <c r="AR29" s="2" t="str">
        <f>CONCATENATE(AS27,AU27,AW27,AY27)</f>
        <v>NENENENE</v>
      </c>
      <c r="AS29" s="2">
        <f>IF(AR29="NENENENE",0,ROUNDUP(AVERAGE(AS27,AU27,AW27,AY27),0))</f>
        <v>0</v>
      </c>
      <c r="AZ29" s="2" t="str">
        <f>CONCATENATE(BA27,BC27)</f>
        <v>33</v>
      </c>
      <c r="BA29" s="2">
        <f>IF(AZ29="NENE",0,ROUNDUP(AVERAGE(BA27,BC27),0))</f>
        <v>3</v>
      </c>
      <c r="BD29" s="2" t="str">
        <f>CONCATENATE(BE27,BG27,BI27)</f>
        <v>333</v>
      </c>
      <c r="BE29" s="2">
        <f>IF(BD29="NENENE",0,ROUNDUP(AVERAGE(BE27,BG27,BI27),0))</f>
        <v>3</v>
      </c>
      <c r="BF29" s="134"/>
      <c r="BG29" s="134"/>
      <c r="BJ29" s="2" t="str">
        <f>CONCATENATE(BK27,BM27,BO27)</f>
        <v>33NE</v>
      </c>
      <c r="BK29" s="2">
        <f>IF(BJ29="NENENE",0,ROUNDUP(AVERAGE(BK27,BM27,BO27),0))</f>
        <v>3</v>
      </c>
      <c r="BL29" s="134"/>
      <c r="BM29" s="134"/>
      <c r="BP29" s="2" t="str">
        <f>CONCATENATE(BQ27,BS27)</f>
        <v>NENE</v>
      </c>
      <c r="BQ29" s="2">
        <f>IF(BP29="NENE",0,ROUNDUP(AVERAGE(BQ27,BS27),0))</f>
        <v>0</v>
      </c>
    </row>
    <row r="30" spans="2:71" x14ac:dyDescent="0.35">
      <c r="B30" s="123"/>
      <c r="C30" s="123"/>
      <c r="D30" s="123"/>
      <c r="E30" s="123"/>
      <c r="F30" s="123"/>
      <c r="G30" s="123"/>
    </row>
    <row r="31" spans="2:71" x14ac:dyDescent="0.35">
      <c r="B31" s="123"/>
      <c r="C31" s="123"/>
      <c r="D31" s="123"/>
      <c r="E31" s="123"/>
      <c r="F31" s="123"/>
      <c r="G31" s="123"/>
    </row>
    <row r="32" spans="2:71" x14ac:dyDescent="0.35">
      <c r="B32" s="123"/>
      <c r="C32" s="123"/>
      <c r="D32" s="123"/>
      <c r="E32" s="123"/>
      <c r="F32" s="123"/>
      <c r="G32" s="123"/>
    </row>
    <row r="33" spans="2:7" x14ac:dyDescent="0.35">
      <c r="B33" s="123"/>
      <c r="C33" s="123"/>
      <c r="D33" s="123"/>
      <c r="E33" s="123"/>
      <c r="F33" s="123"/>
      <c r="G33" s="123"/>
    </row>
    <row r="34" spans="2:7" x14ac:dyDescent="0.35">
      <c r="B34" s="123"/>
      <c r="C34" s="123"/>
      <c r="D34" s="123"/>
      <c r="E34" s="123"/>
      <c r="F34" s="123"/>
      <c r="G34" s="123"/>
    </row>
    <row r="35" spans="2:7" x14ac:dyDescent="0.35">
      <c r="B35" s="123"/>
      <c r="C35" s="123"/>
      <c r="D35" s="123"/>
      <c r="E35" s="123"/>
      <c r="F35" s="123"/>
      <c r="G35" s="123"/>
    </row>
    <row r="36" spans="2:7" x14ac:dyDescent="0.35">
      <c r="B36" s="123"/>
      <c r="C36" s="123"/>
      <c r="D36" s="123"/>
      <c r="E36" s="123"/>
      <c r="F36" s="123"/>
      <c r="G36" s="123"/>
    </row>
    <row r="37" spans="2:7" x14ac:dyDescent="0.35">
      <c r="B37" s="123"/>
      <c r="C37" s="123"/>
      <c r="D37" s="123"/>
      <c r="E37" s="123"/>
      <c r="F37" s="123"/>
      <c r="G37" s="123"/>
    </row>
    <row r="38" spans="2:7" x14ac:dyDescent="0.35">
      <c r="B38" s="123"/>
      <c r="C38" s="123"/>
      <c r="D38" s="123"/>
      <c r="E38" s="123"/>
      <c r="F38" s="123"/>
      <c r="G38" s="123"/>
    </row>
    <row r="39" spans="2:7" x14ac:dyDescent="0.35">
      <c r="B39" s="123"/>
      <c r="C39" s="123"/>
      <c r="D39" s="123"/>
      <c r="E39" s="123"/>
      <c r="F39" s="123"/>
      <c r="G39" s="123"/>
    </row>
    <row r="40" spans="2:7" x14ac:dyDescent="0.35">
      <c r="B40" s="123"/>
      <c r="C40" s="123"/>
      <c r="D40" s="123"/>
      <c r="E40" s="123"/>
      <c r="F40" s="123"/>
      <c r="G40" s="123"/>
    </row>
    <row r="41" spans="2:7" x14ac:dyDescent="0.35">
      <c r="B41" s="123"/>
      <c r="C41" s="123"/>
      <c r="D41" s="123"/>
      <c r="E41" s="123"/>
      <c r="F41" s="123"/>
      <c r="G41" s="123"/>
    </row>
  </sheetData>
  <sheetProtection sheet="1" selectLockedCells="1"/>
  <mergeCells count="30">
    <mergeCell ref="BN26:BN27"/>
    <mergeCell ref="BF26:BF27"/>
    <mergeCell ref="BH26:BH27"/>
    <mergeCell ref="BP26:BP27"/>
    <mergeCell ref="BJ26:BJ27"/>
    <mergeCell ref="BR26:BR27"/>
    <mergeCell ref="BL26:BL27"/>
    <mergeCell ref="G27:J28"/>
    <mergeCell ref="K27:M28"/>
    <mergeCell ref="AP26:AP27"/>
    <mergeCell ref="AR26:AR27"/>
    <mergeCell ref="AT26:AT27"/>
    <mergeCell ref="AN26:AN27"/>
    <mergeCell ref="R26:R27"/>
    <mergeCell ref="T26:T27"/>
    <mergeCell ref="V26:V27"/>
    <mergeCell ref="X26:X27"/>
    <mergeCell ref="AJ26:AJ27"/>
    <mergeCell ref="AL26:AL27"/>
    <mergeCell ref="Z26:Z27"/>
    <mergeCell ref="AB26:AB27"/>
    <mergeCell ref="BD26:BD27"/>
    <mergeCell ref="AD26:AD27"/>
    <mergeCell ref="AF26:AF27"/>
    <mergeCell ref="O27:Q28"/>
    <mergeCell ref="AZ26:AZ27"/>
    <mergeCell ref="BB26:BB27"/>
    <mergeCell ref="AX26:AX27"/>
    <mergeCell ref="AV26:AV27"/>
    <mergeCell ref="AH26:AH27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46A99-88A6-4A68-A066-063540C50CC3}">
  <dimension ref="A1:M24"/>
  <sheetViews>
    <sheetView topLeftCell="A2" zoomScale="80" zoomScaleNormal="80" workbookViewId="0">
      <selection activeCell="C4" sqref="C4"/>
    </sheetView>
  </sheetViews>
  <sheetFormatPr baseColWidth="10" defaultColWidth="11.54296875" defaultRowHeight="14.5" x14ac:dyDescent="0.35"/>
  <cols>
    <col min="1" max="1" width="6" style="2" customWidth="1"/>
    <col min="2" max="2" width="89.453125" style="2" customWidth="1"/>
    <col min="3" max="7" width="3.54296875" style="2" bestFit="1" customWidth="1"/>
    <col min="8" max="16384" width="11.54296875" style="2"/>
  </cols>
  <sheetData>
    <row r="1" spans="1:13" ht="14.5" customHeight="1" x14ac:dyDescent="0.35">
      <c r="A1" s="456" t="s">
        <v>885</v>
      </c>
      <c r="B1" s="457"/>
      <c r="C1" s="464" t="s">
        <v>580</v>
      </c>
      <c r="D1" s="460" t="s">
        <v>581</v>
      </c>
      <c r="E1" s="461"/>
      <c r="F1" s="461"/>
      <c r="G1" s="461"/>
    </row>
    <row r="2" spans="1:13" ht="119.5" thickBot="1" x14ac:dyDescent="0.4">
      <c r="A2" s="458"/>
      <c r="B2" s="459"/>
      <c r="C2" s="465"/>
      <c r="D2" s="139" t="s">
        <v>582</v>
      </c>
      <c r="E2" s="140" t="s">
        <v>583</v>
      </c>
      <c r="F2" s="141" t="s">
        <v>584</v>
      </c>
      <c r="G2" s="142" t="s">
        <v>585</v>
      </c>
      <c r="I2" s="9" t="s">
        <v>289</v>
      </c>
    </row>
    <row r="3" spans="1:13" ht="19" thickBot="1" x14ac:dyDescent="0.5">
      <c r="A3" s="462" t="s">
        <v>886</v>
      </c>
      <c r="B3" s="463"/>
      <c r="C3" s="466"/>
      <c r="D3" s="143">
        <v>1</v>
      </c>
      <c r="E3" s="144">
        <v>2</v>
      </c>
      <c r="F3" s="145">
        <v>3</v>
      </c>
      <c r="G3" s="146">
        <v>4</v>
      </c>
      <c r="H3" s="360" t="s">
        <v>921</v>
      </c>
      <c r="I3" s="13">
        <f>SUM(I4:I6)</f>
        <v>1</v>
      </c>
      <c r="J3" s="13"/>
      <c r="K3" s="13" t="str">
        <f>IF(I3&gt;2,"Pas de criteres évalués", "OK")</f>
        <v>OK</v>
      </c>
      <c r="L3" s="13"/>
    </row>
    <row r="4" spans="1:13" x14ac:dyDescent="0.35">
      <c r="A4" s="147" t="s">
        <v>888</v>
      </c>
      <c r="B4" s="148" t="s">
        <v>915</v>
      </c>
      <c r="C4" s="150" t="str">
        <f>IF('4. Barème E31a'!$S$29=0,"X","")</f>
        <v/>
      </c>
      <c r="D4" s="150" t="str">
        <f>IF('4. Barème E31a'!$S$29=1,"X","")</f>
        <v/>
      </c>
      <c r="E4" s="150" t="str">
        <f>IF('4. Barème E31a'!$S$29=2,"X","")</f>
        <v/>
      </c>
      <c r="F4" s="150" t="str">
        <f>IF('4. Barème E31a'!$S$29=3,"X","")</f>
        <v>X</v>
      </c>
      <c r="G4" s="150" t="str">
        <f>IF('4. Barème E31a'!$S$29=4,"X","")</f>
        <v/>
      </c>
      <c r="H4" s="360"/>
      <c r="I4" s="13">
        <f>COUNTIF(C4,"X")</f>
        <v>0</v>
      </c>
      <c r="J4" s="13"/>
      <c r="K4" s="13"/>
      <c r="L4" s="13"/>
    </row>
    <row r="5" spans="1:13" x14ac:dyDescent="0.35">
      <c r="A5" s="147" t="s">
        <v>889</v>
      </c>
      <c r="B5" s="148" t="s">
        <v>891</v>
      </c>
      <c r="C5" s="150" t="str">
        <f>IF('4. Barème E31a'!$AA$29=0,"X","")</f>
        <v>X</v>
      </c>
      <c r="D5" s="150" t="str">
        <f>IF('4. Barème E31a'!$AA$29=1,"X","")</f>
        <v/>
      </c>
      <c r="E5" s="150" t="str">
        <f>IF('4. Barème E31a'!$AA$29=2,"X","")</f>
        <v/>
      </c>
      <c r="F5" s="150" t="str">
        <f>IF('4. Barème E31a'!$AA$29=3,"X","")</f>
        <v/>
      </c>
      <c r="G5" s="150" t="str">
        <f>IF('4. Barème E31a'!$AA$29=4,"X","")</f>
        <v/>
      </c>
      <c r="H5" s="360"/>
      <c r="I5" s="13">
        <f t="shared" ref="I5:I14" si="0">COUNTIF(C5,"X")</f>
        <v>1</v>
      </c>
      <c r="J5" s="13"/>
      <c r="K5" s="13"/>
      <c r="L5" s="13"/>
    </row>
    <row r="6" spans="1:13" ht="15" thickBot="1" x14ac:dyDescent="0.4">
      <c r="A6" s="147" t="s">
        <v>890</v>
      </c>
      <c r="B6" s="148" t="s">
        <v>747</v>
      </c>
      <c r="C6" s="150" t="str">
        <f>IF('4. Barème E31a'!$AG$29=0,"X","")</f>
        <v/>
      </c>
      <c r="D6" s="150" t="str">
        <f>IF('4. Barème E31a'!$AG$29=1,"X","")</f>
        <v/>
      </c>
      <c r="E6" s="150" t="str">
        <f>IF('4. Barème E31a'!$AG$29=2,"X","")</f>
        <v/>
      </c>
      <c r="F6" s="150" t="str">
        <f>IF('4. Barème E31a'!$AG$29=3,"X","")</f>
        <v>X</v>
      </c>
      <c r="G6" s="150" t="str">
        <f>IF('4. Barème E31a'!$AG$29=4,"X","")</f>
        <v/>
      </c>
      <c r="H6" s="360"/>
      <c r="I6" s="13">
        <f t="shared" si="0"/>
        <v>0</v>
      </c>
      <c r="J6" s="13"/>
      <c r="K6" s="13"/>
      <c r="L6" s="13"/>
    </row>
    <row r="7" spans="1:13" ht="19" thickBot="1" x14ac:dyDescent="0.5">
      <c r="A7" s="462" t="s">
        <v>586</v>
      </c>
      <c r="B7" s="463"/>
      <c r="C7" s="151" t="s">
        <v>607</v>
      </c>
      <c r="D7" s="143">
        <v>1</v>
      </c>
      <c r="E7" s="144">
        <v>2</v>
      </c>
      <c r="F7" s="145">
        <v>3</v>
      </c>
      <c r="G7" s="146">
        <v>4</v>
      </c>
      <c r="H7" s="360" t="s">
        <v>922</v>
      </c>
      <c r="I7" s="13">
        <f>SUM(I8:I9)</f>
        <v>1</v>
      </c>
      <c r="J7" s="13"/>
      <c r="K7" s="13" t="str">
        <f>IF(I7&gt;1,"Pas de criteres évalués", "OK")</f>
        <v>OK</v>
      </c>
      <c r="L7" s="13"/>
    </row>
    <row r="8" spans="1:13" x14ac:dyDescent="0.35">
      <c r="A8" s="147" t="s">
        <v>587</v>
      </c>
      <c r="B8" s="148" t="s">
        <v>751</v>
      </c>
      <c r="C8" s="150" t="str">
        <f>IF('4. Barème E31a'!$AK$29=0,"X","")</f>
        <v/>
      </c>
      <c r="D8" s="150" t="str">
        <f>IF('4. Barème E31a'!$AK$29=1,"X","")</f>
        <v/>
      </c>
      <c r="E8" s="150" t="str">
        <f>IF('4. Barème E31a'!$AK$29=2,"X","")</f>
        <v/>
      </c>
      <c r="F8" s="150" t="str">
        <f>IF('4. Barème E31a'!$AK$29=3,"X","")</f>
        <v>X</v>
      </c>
      <c r="G8" s="150" t="str">
        <f>IF('4. Barème E31a'!$AK$29=4,"X","")</f>
        <v/>
      </c>
      <c r="H8" s="360"/>
      <c r="I8" s="13">
        <f t="shared" si="0"/>
        <v>0</v>
      </c>
      <c r="J8" s="13"/>
      <c r="K8" s="13"/>
      <c r="L8" s="13"/>
    </row>
    <row r="9" spans="1:13" ht="15" thickBot="1" x14ac:dyDescent="0.4">
      <c r="A9" s="147" t="s">
        <v>588</v>
      </c>
      <c r="B9" s="148" t="s">
        <v>753</v>
      </c>
      <c r="C9" s="150" t="str">
        <f>IF('4. Barème E31a'!$AS$29=0,"X","")</f>
        <v>X</v>
      </c>
      <c r="D9" s="150" t="str">
        <f>IF('4. Barème E31a'!$AS$29=1,"X","")</f>
        <v/>
      </c>
      <c r="E9" s="150" t="str">
        <f>IF('4. Barème E31a'!$AS$29=2,"X","")</f>
        <v/>
      </c>
      <c r="F9" s="150" t="str">
        <f>IF('4. Barème E31a'!$AS$29=3,"X","")</f>
        <v/>
      </c>
      <c r="G9" s="150" t="str">
        <f>IF('4. Barème E31a'!$AS$29=4,"X","")</f>
        <v/>
      </c>
      <c r="H9" s="360"/>
      <c r="I9" s="13">
        <f t="shared" si="0"/>
        <v>1</v>
      </c>
      <c r="J9" s="13"/>
      <c r="K9" s="13"/>
      <c r="L9" s="13"/>
      <c r="M9" s="13"/>
    </row>
    <row r="10" spans="1:13" ht="19" thickBot="1" x14ac:dyDescent="0.5">
      <c r="A10" s="462" t="s">
        <v>887</v>
      </c>
      <c r="B10" s="463"/>
      <c r="C10" s="151" t="s">
        <v>607</v>
      </c>
      <c r="D10" s="143">
        <v>1</v>
      </c>
      <c r="E10" s="144">
        <v>2</v>
      </c>
      <c r="F10" s="145">
        <v>3</v>
      </c>
      <c r="G10" s="146">
        <v>4</v>
      </c>
      <c r="H10" s="360" t="s">
        <v>923</v>
      </c>
      <c r="I10" s="13">
        <f>SUM(I11:I14)</f>
        <v>1</v>
      </c>
      <c r="J10" s="13"/>
      <c r="K10" s="13" t="str">
        <f>IF(I10&gt;3,"Pas de criteres évalués", "OK")</f>
        <v>OK</v>
      </c>
      <c r="L10" s="13"/>
      <c r="M10" s="13"/>
    </row>
    <row r="11" spans="1:13" x14ac:dyDescent="0.35">
      <c r="A11" s="41" t="s">
        <v>589</v>
      </c>
      <c r="B11" s="149" t="s">
        <v>457</v>
      </c>
      <c r="C11" s="150" t="str">
        <f>IF('4. Barème E31a'!$BA$29=0,"X","")</f>
        <v/>
      </c>
      <c r="D11" s="150" t="str">
        <f>IF('4. Barème E31a'!BA$29=1,"X","")</f>
        <v/>
      </c>
      <c r="E11" s="150" t="str">
        <f>IF('4. Barème E31a'!$BA$29=2,"X","")</f>
        <v/>
      </c>
      <c r="F11" s="150" t="str">
        <f>IF('4. Barème E31a'!$BA$29=3,"X","")</f>
        <v>X</v>
      </c>
      <c r="G11" s="150" t="str">
        <f>IF('4. Barème E31a'!$BA$29=4,"X","")</f>
        <v/>
      </c>
      <c r="I11" s="13">
        <f t="shared" si="0"/>
        <v>0</v>
      </c>
      <c r="J11" s="13"/>
      <c r="K11" s="13"/>
      <c r="L11" s="13"/>
      <c r="M11" s="13"/>
    </row>
    <row r="12" spans="1:13" x14ac:dyDescent="0.35">
      <c r="A12" s="41" t="s">
        <v>590</v>
      </c>
      <c r="B12" s="149" t="s">
        <v>575</v>
      </c>
      <c r="C12" s="150" t="str">
        <f>IF('4. Barème E31a'!$BE$29=0,"X","")</f>
        <v/>
      </c>
      <c r="D12" s="150" t="str">
        <f>IF('4. Barème E31a'!$BE$29=1,"X","")</f>
        <v/>
      </c>
      <c r="E12" s="150" t="str">
        <f>IF('4. Barème E31a'!$BE$29=2,"X","")</f>
        <v/>
      </c>
      <c r="F12" s="150" t="str">
        <f>IF('4. Barème E31a'!$BE$29=3,"X","")</f>
        <v>X</v>
      </c>
      <c r="G12" s="150" t="str">
        <f>IF('4. Barème E31a'!$BE$29=4,"X","")</f>
        <v/>
      </c>
      <c r="I12" s="13">
        <f t="shared" si="0"/>
        <v>0</v>
      </c>
      <c r="J12" s="13"/>
      <c r="K12" s="13"/>
      <c r="L12" s="13"/>
      <c r="M12" s="13"/>
    </row>
    <row r="13" spans="1:13" x14ac:dyDescent="0.35">
      <c r="A13" s="41" t="s">
        <v>591</v>
      </c>
      <c r="B13" s="149" t="s">
        <v>579</v>
      </c>
      <c r="C13" s="150" t="str">
        <f>IF('4. Barème E31a'!$BK29=0,"X","")</f>
        <v/>
      </c>
      <c r="D13" s="150" t="str">
        <f>IF('4. Barème E31a'!$BK$29=1,"X","")</f>
        <v/>
      </c>
      <c r="E13" s="150" t="str">
        <f>IF('4. Barème E31a'!$BK$29=2,"X","")</f>
        <v/>
      </c>
      <c r="F13" s="150" t="str">
        <f>IF('4. Barème E31a'!$BK$29=3,"X","")</f>
        <v>X</v>
      </c>
      <c r="G13" s="150" t="str">
        <f>IF('4. Barème E31a'!$BK$29=4,"X","")</f>
        <v/>
      </c>
      <c r="I13" s="13">
        <f t="shared" si="0"/>
        <v>0</v>
      </c>
      <c r="J13" s="13"/>
      <c r="K13" s="13"/>
      <c r="L13" s="13"/>
      <c r="M13" s="13"/>
    </row>
    <row r="14" spans="1:13" x14ac:dyDescent="0.35">
      <c r="A14" s="41" t="s">
        <v>592</v>
      </c>
      <c r="B14" s="149" t="s">
        <v>892</v>
      </c>
      <c r="C14" s="150" t="str">
        <f>IF('4. Barème E31a'!$BQ$29=0,"X","")</f>
        <v>X</v>
      </c>
      <c r="D14" s="150" t="str">
        <f>IF('4. Barème E31a'!$BQ$29=1,"X","")</f>
        <v/>
      </c>
      <c r="E14" s="150" t="str">
        <f>IF('4. Barème E31a'!$BQ$29=2,"X","")</f>
        <v/>
      </c>
      <c r="F14" s="150" t="str">
        <f>IF('4. Barème E31a'!$BQ$29=3,"X","")</f>
        <v/>
      </c>
      <c r="G14" s="150" t="str">
        <f>IF('4. Barème E31a'!$BQ$29=4,"X","")</f>
        <v/>
      </c>
      <c r="I14" s="13">
        <f t="shared" si="0"/>
        <v>1</v>
      </c>
      <c r="J14" s="13"/>
      <c r="K14" s="13"/>
      <c r="L14" s="13"/>
      <c r="M14" s="13"/>
    </row>
    <row r="15" spans="1:13" x14ac:dyDescent="0.35">
      <c r="I15" s="13"/>
      <c r="J15" s="13"/>
      <c r="K15" s="13"/>
      <c r="L15" s="13"/>
      <c r="M15" s="13"/>
    </row>
    <row r="16" spans="1:13" x14ac:dyDescent="0.35">
      <c r="I16" s="13"/>
      <c r="J16" s="13"/>
      <c r="K16" s="13"/>
      <c r="L16" s="13"/>
      <c r="M16" s="13"/>
    </row>
    <row r="17" spans="8:13" x14ac:dyDescent="0.35">
      <c r="H17" s="13" t="s">
        <v>924</v>
      </c>
      <c r="I17" s="13">
        <f>SUM(I3,I7,I10)</f>
        <v>3</v>
      </c>
      <c r="J17" s="361">
        <f>I17/9</f>
        <v>0.33333333333333331</v>
      </c>
      <c r="K17" s="13" t="str">
        <f>IF(J17&gt;0.4,"Moins de 60% de criteres évalués", "OK")</f>
        <v>OK</v>
      </c>
      <c r="L17" s="13"/>
      <c r="M17" s="13"/>
    </row>
    <row r="18" spans="8:13" x14ac:dyDescent="0.35">
      <c r="I18" s="13"/>
      <c r="J18" s="13"/>
      <c r="K18" s="13"/>
      <c r="L18" s="13"/>
      <c r="M18" s="13"/>
    </row>
    <row r="19" spans="8:13" x14ac:dyDescent="0.35">
      <c r="I19" s="13"/>
      <c r="J19" s="13"/>
      <c r="K19" s="13"/>
      <c r="L19" s="13"/>
      <c r="M19" s="13"/>
    </row>
    <row r="20" spans="8:13" x14ac:dyDescent="0.35">
      <c r="I20" s="13"/>
      <c r="J20" s="13"/>
      <c r="K20" s="13"/>
      <c r="L20" s="13"/>
      <c r="M20" s="13"/>
    </row>
    <row r="21" spans="8:13" x14ac:dyDescent="0.35">
      <c r="I21" s="13"/>
      <c r="J21" s="13"/>
      <c r="K21" s="13"/>
      <c r="L21" s="13"/>
      <c r="M21" s="13"/>
    </row>
    <row r="22" spans="8:13" x14ac:dyDescent="0.35">
      <c r="I22" s="13"/>
      <c r="J22" s="13"/>
      <c r="K22" s="13"/>
      <c r="L22" s="13"/>
      <c r="M22" s="13"/>
    </row>
    <row r="23" spans="8:13" x14ac:dyDescent="0.35">
      <c r="I23" s="13"/>
      <c r="J23" s="13"/>
      <c r="K23" s="13"/>
      <c r="L23" s="13"/>
      <c r="M23" s="13"/>
    </row>
    <row r="24" spans="8:13" x14ac:dyDescent="0.35">
      <c r="I24" s="13"/>
      <c r="J24" s="13"/>
      <c r="K24" s="13"/>
      <c r="L24" s="13"/>
      <c r="M24" s="13"/>
    </row>
  </sheetData>
  <sheetProtection sheet="1" selectLockedCells="1"/>
  <mergeCells count="6">
    <mergeCell ref="A1:B2"/>
    <mergeCell ref="D1:G1"/>
    <mergeCell ref="A7:B7"/>
    <mergeCell ref="A10:B10"/>
    <mergeCell ref="A3:B3"/>
    <mergeCell ref="C1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6"/>
  <sheetViews>
    <sheetView workbookViewId="0">
      <selection activeCell="H12" sqref="H12"/>
    </sheetView>
  </sheetViews>
  <sheetFormatPr baseColWidth="10" defaultColWidth="11.54296875" defaultRowHeight="14.5" x14ac:dyDescent="0.35"/>
  <cols>
    <col min="1" max="1" width="26.54296875" style="2" customWidth="1"/>
    <col min="2" max="2" width="4.453125" style="2" customWidth="1"/>
    <col min="3" max="3" width="19.453125" style="2" customWidth="1"/>
    <col min="4" max="16384" width="11.54296875" style="2"/>
  </cols>
  <sheetData>
    <row r="1" spans="1:5" x14ac:dyDescent="0.35">
      <c r="A1" s="152" t="s">
        <v>27</v>
      </c>
      <c r="B1" s="152"/>
      <c r="C1" s="152"/>
      <c r="D1" s="152"/>
    </row>
    <row r="2" spans="1:5" x14ac:dyDescent="0.35">
      <c r="A2" s="6" t="s">
        <v>112</v>
      </c>
      <c r="B2" s="152"/>
      <c r="C2" s="152"/>
      <c r="D2" s="6" t="s">
        <v>50</v>
      </c>
      <c r="E2" s="1" t="s">
        <v>111</v>
      </c>
    </row>
    <row r="3" spans="1:5" x14ac:dyDescent="0.35">
      <c r="A3" s="152" t="s">
        <v>39</v>
      </c>
      <c r="B3" s="152"/>
      <c r="C3" s="152"/>
      <c r="D3" s="153" t="s">
        <v>57</v>
      </c>
      <c r="E3" s="2" t="s">
        <v>39</v>
      </c>
    </row>
    <row r="4" spans="1:5" x14ac:dyDescent="0.35">
      <c r="A4" s="152" t="s">
        <v>97</v>
      </c>
      <c r="B4" s="152"/>
      <c r="C4" s="152"/>
      <c r="D4" s="152">
        <v>2024</v>
      </c>
      <c r="E4" s="2" t="s">
        <v>58</v>
      </c>
    </row>
    <row r="5" spans="1:5" x14ac:dyDescent="0.35">
      <c r="A5" s="152" t="s">
        <v>98</v>
      </c>
      <c r="B5" s="152"/>
      <c r="C5" s="152"/>
      <c r="D5" s="152">
        <v>2025</v>
      </c>
      <c r="E5" s="2" t="s">
        <v>59</v>
      </c>
    </row>
    <row r="6" spans="1:5" x14ac:dyDescent="0.35">
      <c r="A6" s="152"/>
      <c r="B6" s="152"/>
      <c r="C6" s="152"/>
      <c r="D6" s="152">
        <v>2026</v>
      </c>
      <c r="E6" s="2" t="s">
        <v>60</v>
      </c>
    </row>
    <row r="7" spans="1:5" x14ac:dyDescent="0.35">
      <c r="A7" s="152"/>
      <c r="B7" s="152"/>
      <c r="C7" s="152"/>
      <c r="D7" s="152">
        <v>2027</v>
      </c>
      <c r="E7" s="2" t="s">
        <v>61</v>
      </c>
    </row>
    <row r="8" spans="1:5" ht="29.15" customHeight="1" x14ac:dyDescent="0.35">
      <c r="A8" s="6" t="s">
        <v>29</v>
      </c>
      <c r="B8" s="152"/>
      <c r="C8" s="152"/>
      <c r="D8" s="152">
        <v>2028</v>
      </c>
      <c r="E8" s="2" t="s">
        <v>62</v>
      </c>
    </row>
    <row r="9" spans="1:5" ht="15" customHeight="1" x14ac:dyDescent="0.35">
      <c r="A9" s="154" t="s">
        <v>39</v>
      </c>
      <c r="B9" s="152"/>
      <c r="C9" s="152"/>
      <c r="D9" s="152"/>
      <c r="E9" s="2" t="s">
        <v>63</v>
      </c>
    </row>
    <row r="10" spans="1:5" x14ac:dyDescent="0.35">
      <c r="A10" s="154" t="s">
        <v>0</v>
      </c>
      <c r="D10" s="152"/>
      <c r="E10" s="2" t="s">
        <v>64</v>
      </c>
    </row>
    <row r="11" spans="1:5" x14ac:dyDescent="0.35">
      <c r="A11" s="154" t="s">
        <v>1</v>
      </c>
      <c r="D11" s="152"/>
      <c r="E11" s="2" t="s">
        <v>65</v>
      </c>
    </row>
    <row r="12" spans="1:5" x14ac:dyDescent="0.35">
      <c r="A12" s="154" t="s">
        <v>613</v>
      </c>
      <c r="D12" s="152"/>
      <c r="E12" s="2" t="s">
        <v>66</v>
      </c>
    </row>
    <row r="13" spans="1:5" x14ac:dyDescent="0.35">
      <c r="A13" s="154" t="s">
        <v>614</v>
      </c>
      <c r="D13" s="152"/>
      <c r="E13" s="2" t="s">
        <v>67</v>
      </c>
    </row>
    <row r="14" spans="1:5" x14ac:dyDescent="0.35">
      <c r="A14" s="152"/>
      <c r="D14" s="152"/>
      <c r="E14" s="2" t="s">
        <v>68</v>
      </c>
    </row>
    <row r="15" spans="1:5" x14ac:dyDescent="0.35">
      <c r="A15" s="152"/>
      <c r="D15" s="152"/>
      <c r="E15" s="2" t="s">
        <v>69</v>
      </c>
    </row>
    <row r="16" spans="1:5" x14ac:dyDescent="0.35">
      <c r="A16" s="152"/>
      <c r="D16" s="152"/>
      <c r="E16" s="2" t="s">
        <v>70</v>
      </c>
    </row>
    <row r="17" spans="1:5" x14ac:dyDescent="0.35">
      <c r="A17" s="152"/>
      <c r="E17" s="2" t="s">
        <v>71</v>
      </c>
    </row>
    <row r="18" spans="1:5" x14ac:dyDescent="0.35">
      <c r="A18" s="152"/>
      <c r="E18" s="2" t="s">
        <v>72</v>
      </c>
    </row>
    <row r="19" spans="1:5" x14ac:dyDescent="0.35">
      <c r="A19" s="152"/>
      <c r="E19" s="2" t="s">
        <v>73</v>
      </c>
    </row>
    <row r="20" spans="1:5" x14ac:dyDescent="0.35">
      <c r="A20" s="152"/>
      <c r="E20" s="2" t="s">
        <v>74</v>
      </c>
    </row>
    <row r="21" spans="1:5" x14ac:dyDescent="0.35">
      <c r="A21" s="152"/>
      <c r="E21" s="2" t="s">
        <v>75</v>
      </c>
    </row>
    <row r="22" spans="1:5" x14ac:dyDescent="0.35">
      <c r="A22" s="152"/>
      <c r="E22" s="2" t="s">
        <v>76</v>
      </c>
    </row>
    <row r="23" spans="1:5" x14ac:dyDescent="0.35">
      <c r="A23" s="152"/>
      <c r="E23" s="2" t="s">
        <v>77</v>
      </c>
    </row>
    <row r="24" spans="1:5" x14ac:dyDescent="0.35">
      <c r="E24" s="2" t="s">
        <v>78</v>
      </c>
    </row>
    <row r="25" spans="1:5" x14ac:dyDescent="0.35">
      <c r="E25" s="2" t="s">
        <v>79</v>
      </c>
    </row>
    <row r="26" spans="1:5" x14ac:dyDescent="0.35">
      <c r="E26" s="2" t="s">
        <v>80</v>
      </c>
    </row>
    <row r="27" spans="1:5" x14ac:dyDescent="0.35">
      <c r="E27" s="2" t="s">
        <v>81</v>
      </c>
    </row>
    <row r="28" spans="1:5" x14ac:dyDescent="0.35">
      <c r="E28" s="2" t="s">
        <v>82</v>
      </c>
    </row>
    <row r="29" spans="1:5" x14ac:dyDescent="0.35">
      <c r="E29" s="2" t="s">
        <v>83</v>
      </c>
    </row>
    <row r="30" spans="1:5" x14ac:dyDescent="0.35">
      <c r="E30" s="2" t="s">
        <v>84</v>
      </c>
    </row>
    <row r="31" spans="1:5" x14ac:dyDescent="0.35">
      <c r="E31" s="2" t="s">
        <v>85</v>
      </c>
    </row>
    <row r="32" spans="1:5" x14ac:dyDescent="0.35">
      <c r="E32" s="2" t="s">
        <v>86</v>
      </c>
    </row>
    <row r="33" spans="5:5" x14ac:dyDescent="0.35">
      <c r="E33" s="2" t="s">
        <v>87</v>
      </c>
    </row>
    <row r="34" spans="5:5" x14ac:dyDescent="0.35">
      <c r="E34" s="2" t="s">
        <v>88</v>
      </c>
    </row>
    <row r="35" spans="5:5" x14ac:dyDescent="0.35">
      <c r="E35" s="2" t="s">
        <v>89</v>
      </c>
    </row>
    <row r="36" spans="5:5" x14ac:dyDescent="0.35">
      <c r="E36" s="2" t="s">
        <v>90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14"/>
  <sheetViews>
    <sheetView topLeftCell="I19" zoomScale="70" zoomScaleNormal="70" workbookViewId="0">
      <selection activeCell="W34" sqref="W34"/>
    </sheetView>
  </sheetViews>
  <sheetFormatPr baseColWidth="10" defaultColWidth="11.54296875" defaultRowHeight="14.5" x14ac:dyDescent="0.35"/>
  <cols>
    <col min="1" max="1" width="53.54296875" style="2" customWidth="1"/>
    <col min="2" max="2" width="4.453125" style="2" customWidth="1"/>
    <col min="3" max="3" width="20.453125" style="2" customWidth="1"/>
    <col min="4" max="4" width="10.453125" style="39" customWidth="1"/>
    <col min="5" max="5" width="11.54296875" style="2"/>
    <col min="6" max="6" width="121.453125" style="2" customWidth="1"/>
    <col min="7" max="7" width="10.453125" style="39" customWidth="1"/>
    <col min="8" max="8" width="167.54296875" style="2" customWidth="1"/>
    <col min="9" max="9" width="10.54296875" style="2" customWidth="1"/>
    <col min="10" max="10" width="5.453125" style="2" customWidth="1"/>
    <col min="11" max="11" width="14.453125" style="39" customWidth="1"/>
    <col min="12" max="12" width="26.1796875" style="39" customWidth="1"/>
    <col min="13" max="17" width="3.54296875" style="39" customWidth="1"/>
    <col min="18" max="18" width="4.453125" style="39" customWidth="1"/>
    <col min="19" max="19" width="3.54296875" style="39" customWidth="1"/>
    <col min="20" max="20" width="3.54296875" style="2" customWidth="1"/>
    <col min="21" max="22" width="11.54296875" style="2"/>
    <col min="23" max="23" width="28.81640625" style="2" customWidth="1"/>
    <col min="24" max="16384" width="11.54296875" style="2"/>
  </cols>
  <sheetData>
    <row r="1" spans="1:23" ht="54.65" customHeight="1" x14ac:dyDescent="0.35">
      <c r="A1" s="157" t="s">
        <v>29</v>
      </c>
      <c r="B1" s="468" t="s">
        <v>32</v>
      </c>
      <c r="C1" s="468"/>
      <c r="D1" s="158" t="s">
        <v>128</v>
      </c>
      <c r="E1" s="468" t="s">
        <v>28</v>
      </c>
      <c r="F1" s="468"/>
      <c r="G1" s="158" t="s">
        <v>128</v>
      </c>
      <c r="H1" t="s">
        <v>115</v>
      </c>
      <c r="I1" s="158" t="s">
        <v>128</v>
      </c>
      <c r="J1"/>
      <c r="K1" s="159" t="s">
        <v>38</v>
      </c>
      <c r="L1" s="159" t="s">
        <v>275</v>
      </c>
      <c r="M1" s="159" t="s">
        <v>195</v>
      </c>
      <c r="N1" s="159" t="s">
        <v>196</v>
      </c>
      <c r="O1" s="159" t="s">
        <v>197</v>
      </c>
      <c r="P1" s="159" t="s">
        <v>200</v>
      </c>
      <c r="Q1" s="159" t="s">
        <v>616</v>
      </c>
      <c r="R1" s="159" t="s">
        <v>198</v>
      </c>
      <c r="S1" s="159" t="s">
        <v>199</v>
      </c>
      <c r="T1" s="159" t="s">
        <v>435</v>
      </c>
      <c r="U1"/>
      <c r="V1"/>
      <c r="W1"/>
    </row>
    <row r="2" spans="1:23" ht="15" thickBot="1" x14ac:dyDescent="0.4">
      <c r="A2"/>
      <c r="B2" s="158"/>
      <c r="C2" s="158"/>
      <c r="D2" s="158" t="s">
        <v>39</v>
      </c>
      <c r="E2" s="158" t="s">
        <v>39</v>
      </c>
      <c r="F2" s="158" t="s">
        <v>39</v>
      </c>
      <c r="G2" s="158" t="s">
        <v>39</v>
      </c>
      <c r="H2" s="160" t="s">
        <v>39</v>
      </c>
      <c r="I2" s="158" t="s">
        <v>39</v>
      </c>
      <c r="J2" s="158" t="s">
        <v>39</v>
      </c>
      <c r="K2" s="158" t="s">
        <v>39</v>
      </c>
      <c r="L2" s="158" t="s">
        <v>39</v>
      </c>
      <c r="M2" s="160"/>
      <c r="N2" s="160"/>
      <c r="O2" s="160"/>
      <c r="P2" s="160"/>
      <c r="Q2" s="160"/>
      <c r="R2" s="160"/>
      <c r="S2" s="160"/>
      <c r="T2"/>
      <c r="U2"/>
      <c r="V2" t="s">
        <v>555</v>
      </c>
      <c r="W2"/>
    </row>
    <row r="3" spans="1:23" ht="15" customHeight="1" thickBot="1" x14ac:dyDescent="0.4">
      <c r="A3" s="161" t="s">
        <v>617</v>
      </c>
      <c r="B3" s="157" t="s">
        <v>30</v>
      </c>
      <c r="C3" s="468" t="s">
        <v>31</v>
      </c>
      <c r="D3" s="162" t="s">
        <v>234</v>
      </c>
      <c r="E3" s="157" t="s">
        <v>266</v>
      </c>
      <c r="F3" s="163" t="s">
        <v>106</v>
      </c>
      <c r="G3" s="162" t="s">
        <v>234</v>
      </c>
      <c r="H3" s="164" t="s">
        <v>618</v>
      </c>
      <c r="I3" s="162" t="s">
        <v>234</v>
      </c>
      <c r="J3" s="157" t="s">
        <v>266</v>
      </c>
      <c r="K3" s="165" t="s">
        <v>2</v>
      </c>
      <c r="L3" s="165" t="s">
        <v>619</v>
      </c>
      <c r="M3" s="166" t="s">
        <v>24</v>
      </c>
      <c r="N3" s="166" t="s">
        <v>24</v>
      </c>
      <c r="O3" s="166" t="s">
        <v>24</v>
      </c>
      <c r="P3" s="166" t="s">
        <v>24</v>
      </c>
      <c r="Q3" s="166" t="s">
        <v>24</v>
      </c>
      <c r="R3" s="166" t="s">
        <v>24</v>
      </c>
      <c r="S3" s="166" t="s">
        <v>24</v>
      </c>
      <c r="T3" s="166" t="s">
        <v>24</v>
      </c>
      <c r="U3"/>
      <c r="V3" t="s">
        <v>39</v>
      </c>
      <c r="W3" t="s">
        <v>39</v>
      </c>
    </row>
    <row r="4" spans="1:23" x14ac:dyDescent="0.35">
      <c r="A4" s="161" t="s">
        <v>0</v>
      </c>
      <c r="B4" s="167"/>
      <c r="C4" s="468"/>
      <c r="D4" s="168" t="s">
        <v>235</v>
      </c>
      <c r="E4" s="157" t="s">
        <v>266</v>
      </c>
      <c r="F4" s="169" t="s">
        <v>106</v>
      </c>
      <c r="G4" s="168" t="s">
        <v>235</v>
      </c>
      <c r="H4" s="170" t="s">
        <v>620</v>
      </c>
      <c r="I4" s="168" t="s">
        <v>235</v>
      </c>
      <c r="J4" s="157" t="s">
        <v>266</v>
      </c>
      <c r="K4" s="171" t="s">
        <v>2</v>
      </c>
      <c r="L4" s="171" t="s">
        <v>619</v>
      </c>
      <c r="M4" s="166" t="s">
        <v>24</v>
      </c>
      <c r="N4" s="166" t="s">
        <v>24</v>
      </c>
      <c r="O4" s="166" t="s">
        <v>24</v>
      </c>
      <c r="P4" s="166" t="s">
        <v>24</v>
      </c>
      <c r="Q4" s="166" t="s">
        <v>24</v>
      </c>
      <c r="R4" s="166" t="s">
        <v>24</v>
      </c>
      <c r="S4" s="166" t="s">
        <v>24</v>
      </c>
      <c r="T4" s="166" t="s">
        <v>24</v>
      </c>
      <c r="U4"/>
      <c r="V4" s="172" t="s">
        <v>2</v>
      </c>
      <c r="W4" s="173" t="s">
        <v>619</v>
      </c>
    </row>
    <row r="5" spans="1:23" x14ac:dyDescent="0.35">
      <c r="A5" s="161" t="s">
        <v>1</v>
      </c>
      <c r="B5" s="167"/>
      <c r="C5" s="468"/>
      <c r="D5" s="168" t="s">
        <v>236</v>
      </c>
      <c r="E5" s="157" t="s">
        <v>266</v>
      </c>
      <c r="F5" s="169" t="s">
        <v>106</v>
      </c>
      <c r="G5" s="168" t="s">
        <v>236</v>
      </c>
      <c r="H5" s="170" t="s">
        <v>117</v>
      </c>
      <c r="I5" s="168" t="s">
        <v>236</v>
      </c>
      <c r="J5" s="157" t="s">
        <v>266</v>
      </c>
      <c r="K5" s="171" t="s">
        <v>2</v>
      </c>
      <c r="L5" s="171" t="s">
        <v>619</v>
      </c>
      <c r="M5" s="166" t="s">
        <v>24</v>
      </c>
      <c r="N5" s="166" t="s">
        <v>24</v>
      </c>
      <c r="O5" s="166" t="s">
        <v>24</v>
      </c>
      <c r="P5" s="166" t="s">
        <v>24</v>
      </c>
      <c r="Q5" s="166" t="s">
        <v>24</v>
      </c>
      <c r="R5" s="166" t="s">
        <v>24</v>
      </c>
      <c r="S5" s="166" t="s">
        <v>24</v>
      </c>
      <c r="T5" s="166" t="s">
        <v>24</v>
      </c>
      <c r="U5"/>
      <c r="V5" s="174" t="s">
        <v>3</v>
      </c>
      <c r="W5" s="175" t="s">
        <v>621</v>
      </c>
    </row>
    <row r="6" spans="1:23" ht="15" thickBot="1" x14ac:dyDescent="0.4">
      <c r="A6" s="161" t="s">
        <v>614</v>
      </c>
      <c r="B6" s="167"/>
      <c r="C6" s="157"/>
      <c r="D6" s="176" t="s">
        <v>237</v>
      </c>
      <c r="E6" s="157" t="s">
        <v>266</v>
      </c>
      <c r="F6" s="177" t="s">
        <v>106</v>
      </c>
      <c r="G6" s="176" t="s">
        <v>237</v>
      </c>
      <c r="H6" s="178" t="s">
        <v>116</v>
      </c>
      <c r="I6" s="176" t="s">
        <v>237</v>
      </c>
      <c r="J6" s="157" t="s">
        <v>266</v>
      </c>
      <c r="K6" s="179" t="s">
        <v>2</v>
      </c>
      <c r="L6" s="179" t="s">
        <v>619</v>
      </c>
      <c r="M6" s="166" t="s">
        <v>24</v>
      </c>
      <c r="N6" s="166" t="s">
        <v>24</v>
      </c>
      <c r="O6" s="166" t="s">
        <v>24</v>
      </c>
      <c r="P6" s="166" t="s">
        <v>24</v>
      </c>
      <c r="Q6" s="166" t="s">
        <v>24</v>
      </c>
      <c r="R6" s="166" t="s">
        <v>24</v>
      </c>
      <c r="S6" s="166" t="s">
        <v>24</v>
      </c>
      <c r="T6" s="166" t="s">
        <v>24</v>
      </c>
      <c r="U6"/>
      <c r="V6" s="180" t="s">
        <v>4</v>
      </c>
      <c r="W6" s="181" t="s">
        <v>622</v>
      </c>
    </row>
    <row r="7" spans="1:23" x14ac:dyDescent="0.35">
      <c r="A7" s="161" t="s">
        <v>623</v>
      </c>
      <c r="B7" s="157"/>
      <c r="C7" s="157"/>
      <c r="D7" s="182" t="s">
        <v>238</v>
      </c>
      <c r="E7" s="157" t="s">
        <v>267</v>
      </c>
      <c r="F7" s="163" t="s">
        <v>107</v>
      </c>
      <c r="G7" s="182" t="s">
        <v>238</v>
      </c>
      <c r="H7" s="183" t="s">
        <v>114</v>
      </c>
      <c r="I7" s="182" t="s">
        <v>238</v>
      </c>
      <c r="J7" s="157" t="s">
        <v>267</v>
      </c>
      <c r="K7" s="184" t="s">
        <v>3</v>
      </c>
      <c r="L7" s="184" t="s">
        <v>621</v>
      </c>
      <c r="M7" s="185"/>
      <c r="N7" s="185" t="s">
        <v>24</v>
      </c>
      <c r="O7" s="185" t="s">
        <v>24</v>
      </c>
      <c r="P7" s="185" t="s">
        <v>24</v>
      </c>
      <c r="Q7" s="185"/>
      <c r="R7" s="185" t="s">
        <v>24</v>
      </c>
      <c r="S7" s="185"/>
      <c r="T7" s="186"/>
      <c r="U7"/>
      <c r="V7"/>
      <c r="W7"/>
    </row>
    <row r="8" spans="1:23" x14ac:dyDescent="0.35">
      <c r="A8" s="157"/>
      <c r="B8" s="157"/>
      <c r="C8" s="157"/>
      <c r="D8" s="187" t="s">
        <v>239</v>
      </c>
      <c r="E8" s="157" t="s">
        <v>267</v>
      </c>
      <c r="F8" s="169" t="s">
        <v>107</v>
      </c>
      <c r="G8" s="187" t="s">
        <v>239</v>
      </c>
      <c r="H8" s="188" t="s">
        <v>113</v>
      </c>
      <c r="I8" s="187" t="s">
        <v>239</v>
      </c>
      <c r="J8" s="157" t="s">
        <v>267</v>
      </c>
      <c r="K8" s="189" t="s">
        <v>3</v>
      </c>
      <c r="L8" s="189" t="s">
        <v>621</v>
      </c>
      <c r="M8" s="185"/>
      <c r="N8" s="185" t="s">
        <v>24</v>
      </c>
      <c r="O8" s="185" t="s">
        <v>24</v>
      </c>
      <c r="P8" s="185" t="s">
        <v>24</v>
      </c>
      <c r="Q8" s="185"/>
      <c r="R8" s="185" t="s">
        <v>24</v>
      </c>
      <c r="S8" s="185"/>
      <c r="T8" s="186"/>
      <c r="U8"/>
      <c r="V8"/>
      <c r="W8"/>
    </row>
    <row r="9" spans="1:23" ht="15" thickBot="1" x14ac:dyDescent="0.4">
      <c r="A9" s="157"/>
      <c r="B9" s="157"/>
      <c r="C9" s="157"/>
      <c r="D9" s="187" t="s">
        <v>240</v>
      </c>
      <c r="E9" s="157" t="s">
        <v>267</v>
      </c>
      <c r="F9" s="177" t="s">
        <v>107</v>
      </c>
      <c r="G9" s="187" t="s">
        <v>240</v>
      </c>
      <c r="H9" s="188" t="s">
        <v>624</v>
      </c>
      <c r="I9" s="187" t="s">
        <v>240</v>
      </c>
      <c r="J9" s="157" t="s">
        <v>267</v>
      </c>
      <c r="K9" s="190" t="s">
        <v>3</v>
      </c>
      <c r="L9" s="190" t="s">
        <v>625</v>
      </c>
      <c r="M9" s="185"/>
      <c r="N9" s="185" t="s">
        <v>24</v>
      </c>
      <c r="O9" s="185" t="s">
        <v>24</v>
      </c>
      <c r="P9" s="185" t="s">
        <v>24</v>
      </c>
      <c r="Q9" s="185"/>
      <c r="R9" s="185" t="s">
        <v>24</v>
      </c>
      <c r="S9" s="185"/>
      <c r="T9" s="186"/>
      <c r="U9"/>
      <c r="V9"/>
      <c r="W9"/>
    </row>
    <row r="10" spans="1:23" x14ac:dyDescent="0.35">
      <c r="A10" s="157"/>
      <c r="B10" s="157"/>
      <c r="C10" s="157"/>
      <c r="D10" s="191" t="s">
        <v>241</v>
      </c>
      <c r="E10" s="157" t="s">
        <v>268</v>
      </c>
      <c r="F10" s="163" t="s">
        <v>108</v>
      </c>
      <c r="G10" s="191" t="s">
        <v>241</v>
      </c>
      <c r="H10" s="192" t="s">
        <v>119</v>
      </c>
      <c r="I10" s="191" t="s">
        <v>241</v>
      </c>
      <c r="J10" s="157" t="s">
        <v>268</v>
      </c>
      <c r="K10" s="193" t="s">
        <v>626</v>
      </c>
      <c r="L10" s="193" t="s">
        <v>619</v>
      </c>
      <c r="M10" s="194" t="s">
        <v>24</v>
      </c>
      <c r="N10" s="194" t="s">
        <v>24</v>
      </c>
      <c r="O10" s="194" t="s">
        <v>24</v>
      </c>
      <c r="P10" s="194" t="s">
        <v>24</v>
      </c>
      <c r="Q10" s="194" t="s">
        <v>24</v>
      </c>
      <c r="R10" s="194" t="s">
        <v>24</v>
      </c>
      <c r="S10" s="194" t="s">
        <v>24</v>
      </c>
      <c r="T10" s="194" t="s">
        <v>24</v>
      </c>
      <c r="U10"/>
      <c r="V10"/>
      <c r="W10"/>
    </row>
    <row r="11" spans="1:23" x14ac:dyDescent="0.35">
      <c r="A11" s="157"/>
      <c r="B11" s="157"/>
      <c r="C11" s="157"/>
      <c r="D11" s="195" t="s">
        <v>242</v>
      </c>
      <c r="E11" s="157" t="s">
        <v>268</v>
      </c>
      <c r="F11" s="169" t="s">
        <v>108</v>
      </c>
      <c r="G11" s="195" t="s">
        <v>242</v>
      </c>
      <c r="H11" s="196" t="s">
        <v>118</v>
      </c>
      <c r="I11" s="195" t="s">
        <v>242</v>
      </c>
      <c r="J11" s="157" t="s">
        <v>268</v>
      </c>
      <c r="K11" s="197" t="s">
        <v>626</v>
      </c>
      <c r="L11" s="197" t="s">
        <v>619</v>
      </c>
      <c r="M11" s="194" t="s">
        <v>24</v>
      </c>
      <c r="N11" s="194" t="s">
        <v>24</v>
      </c>
      <c r="O11" s="194" t="s">
        <v>24</v>
      </c>
      <c r="P11" s="194" t="s">
        <v>24</v>
      </c>
      <c r="Q11" s="194" t="s">
        <v>24</v>
      </c>
      <c r="R11" s="194" t="s">
        <v>24</v>
      </c>
      <c r="S11" s="194" t="s">
        <v>24</v>
      </c>
      <c r="T11" s="194" t="s">
        <v>24</v>
      </c>
      <c r="U11"/>
      <c r="V11"/>
      <c r="W11"/>
    </row>
    <row r="12" spans="1:23" x14ac:dyDescent="0.35">
      <c r="A12" s="157"/>
      <c r="B12" s="157"/>
      <c r="C12" s="157"/>
      <c r="D12" s="195" t="s">
        <v>243</v>
      </c>
      <c r="E12" s="157" t="s">
        <v>268</v>
      </c>
      <c r="F12" s="169" t="s">
        <v>108</v>
      </c>
      <c r="G12" s="195" t="s">
        <v>243</v>
      </c>
      <c r="H12" s="196" t="s">
        <v>627</v>
      </c>
      <c r="I12" s="195" t="s">
        <v>243</v>
      </c>
      <c r="J12" s="157" t="s">
        <v>268</v>
      </c>
      <c r="K12" s="197" t="s">
        <v>626</v>
      </c>
      <c r="L12" s="197" t="s">
        <v>619</v>
      </c>
      <c r="M12" s="194" t="s">
        <v>24</v>
      </c>
      <c r="N12" s="194" t="s">
        <v>24</v>
      </c>
      <c r="O12" s="194" t="s">
        <v>24</v>
      </c>
      <c r="P12" s="194" t="s">
        <v>24</v>
      </c>
      <c r="Q12" s="194" t="s">
        <v>24</v>
      </c>
      <c r="R12" s="194" t="s">
        <v>24</v>
      </c>
      <c r="S12" s="194" t="s">
        <v>24</v>
      </c>
      <c r="T12" s="194" t="s">
        <v>24</v>
      </c>
      <c r="U12"/>
      <c r="V12"/>
      <c r="W12"/>
    </row>
    <row r="13" spans="1:23" x14ac:dyDescent="0.35">
      <c r="A13" s="157"/>
      <c r="B13" s="157"/>
      <c r="C13" s="157"/>
      <c r="D13" s="195" t="s">
        <v>244</v>
      </c>
      <c r="E13" s="157" t="s">
        <v>268</v>
      </c>
      <c r="F13" s="169" t="s">
        <v>108</v>
      </c>
      <c r="G13" s="195" t="s">
        <v>244</v>
      </c>
      <c r="H13" s="196" t="s">
        <v>120</v>
      </c>
      <c r="I13" s="195" t="s">
        <v>244</v>
      </c>
      <c r="J13" s="157" t="s">
        <v>268</v>
      </c>
      <c r="K13" s="197" t="s">
        <v>626</v>
      </c>
      <c r="L13" s="197" t="s">
        <v>619</v>
      </c>
      <c r="M13" s="194" t="s">
        <v>24</v>
      </c>
      <c r="N13" s="194" t="s">
        <v>24</v>
      </c>
      <c r="O13" s="194" t="s">
        <v>24</v>
      </c>
      <c r="P13" s="194" t="s">
        <v>24</v>
      </c>
      <c r="Q13" s="194" t="s">
        <v>24</v>
      </c>
      <c r="R13" s="194" t="s">
        <v>24</v>
      </c>
      <c r="S13" s="194" t="s">
        <v>24</v>
      </c>
      <c r="T13" s="194" t="s">
        <v>24</v>
      </c>
      <c r="U13"/>
      <c r="V13"/>
      <c r="W13"/>
    </row>
    <row r="14" spans="1:23" ht="15" thickBot="1" x14ac:dyDescent="0.4">
      <c r="A14" s="157"/>
      <c r="B14" s="157"/>
      <c r="C14" s="157"/>
      <c r="D14" s="198" t="s">
        <v>245</v>
      </c>
      <c r="E14" s="157" t="s">
        <v>268</v>
      </c>
      <c r="F14" s="177" t="s">
        <v>108</v>
      </c>
      <c r="G14" s="198" t="s">
        <v>245</v>
      </c>
      <c r="H14" s="199" t="s">
        <v>122</v>
      </c>
      <c r="I14" s="198" t="s">
        <v>245</v>
      </c>
      <c r="J14" s="157" t="s">
        <v>268</v>
      </c>
      <c r="K14" s="200" t="s">
        <v>626</v>
      </c>
      <c r="L14" s="200" t="s">
        <v>619</v>
      </c>
      <c r="M14" s="194" t="s">
        <v>24</v>
      </c>
      <c r="N14" s="194" t="s">
        <v>24</v>
      </c>
      <c r="O14" s="194" t="s">
        <v>24</v>
      </c>
      <c r="P14" s="194" t="s">
        <v>24</v>
      </c>
      <c r="Q14" s="194" t="s">
        <v>24</v>
      </c>
      <c r="R14" s="194" t="s">
        <v>24</v>
      </c>
      <c r="S14" s="194" t="s">
        <v>24</v>
      </c>
      <c r="T14" s="194" t="s">
        <v>24</v>
      </c>
      <c r="U14"/>
      <c r="V14"/>
      <c r="W14"/>
    </row>
    <row r="15" spans="1:23" x14ac:dyDescent="0.35">
      <c r="A15" s="157"/>
      <c r="B15" s="157"/>
      <c r="C15" s="157"/>
      <c r="D15" s="201" t="s">
        <v>246</v>
      </c>
      <c r="E15" s="157" t="s">
        <v>269</v>
      </c>
      <c r="F15" s="163" t="s">
        <v>109</v>
      </c>
      <c r="G15" s="201" t="s">
        <v>246</v>
      </c>
      <c r="H15" s="202" t="s">
        <v>122</v>
      </c>
      <c r="I15" s="201" t="s">
        <v>246</v>
      </c>
      <c r="J15" s="157" t="s">
        <v>269</v>
      </c>
      <c r="K15" s="203" t="s">
        <v>4</v>
      </c>
      <c r="L15" s="204" t="s">
        <v>622</v>
      </c>
      <c r="M15" s="205"/>
      <c r="N15" s="205"/>
      <c r="O15" s="205" t="s">
        <v>24</v>
      </c>
      <c r="P15" s="205"/>
      <c r="Q15" s="205" t="s">
        <v>24</v>
      </c>
      <c r="R15" s="205" t="s">
        <v>24</v>
      </c>
      <c r="S15" s="205" t="s">
        <v>24</v>
      </c>
      <c r="T15" s="205" t="s">
        <v>24</v>
      </c>
      <c r="U15"/>
      <c r="V15"/>
      <c r="W15"/>
    </row>
    <row r="16" spans="1:23" x14ac:dyDescent="0.35">
      <c r="A16" s="157"/>
      <c r="B16" s="157"/>
      <c r="C16" s="157"/>
      <c r="D16" s="206" t="s">
        <v>247</v>
      </c>
      <c r="E16" s="157" t="s">
        <v>269</v>
      </c>
      <c r="F16" s="169" t="s">
        <v>109</v>
      </c>
      <c r="G16" s="206" t="s">
        <v>247</v>
      </c>
      <c r="H16" s="207" t="s">
        <v>123</v>
      </c>
      <c r="I16" s="206" t="s">
        <v>247</v>
      </c>
      <c r="J16" s="157" t="s">
        <v>269</v>
      </c>
      <c r="K16" s="208" t="s">
        <v>4</v>
      </c>
      <c r="L16" s="209" t="s">
        <v>622</v>
      </c>
      <c r="M16" s="205"/>
      <c r="N16" s="205"/>
      <c r="O16" s="205" t="s">
        <v>24</v>
      </c>
      <c r="P16" s="205"/>
      <c r="Q16" s="205" t="s">
        <v>24</v>
      </c>
      <c r="R16" s="205" t="s">
        <v>24</v>
      </c>
      <c r="S16" s="205" t="s">
        <v>24</v>
      </c>
      <c r="T16" s="205" t="s">
        <v>24</v>
      </c>
      <c r="U16"/>
      <c r="V16"/>
      <c r="W16"/>
    </row>
    <row r="17" spans="1:23" x14ac:dyDescent="0.35">
      <c r="A17" s="157"/>
      <c r="B17" s="157"/>
      <c r="C17" s="157"/>
      <c r="D17" s="206" t="s">
        <v>248</v>
      </c>
      <c r="E17" s="157" t="s">
        <v>269</v>
      </c>
      <c r="F17" s="169" t="s">
        <v>109</v>
      </c>
      <c r="G17" s="206" t="s">
        <v>248</v>
      </c>
      <c r="H17" s="207" t="s">
        <v>124</v>
      </c>
      <c r="I17" s="206" t="s">
        <v>248</v>
      </c>
      <c r="J17" s="157" t="s">
        <v>269</v>
      </c>
      <c r="K17" s="208" t="s">
        <v>4</v>
      </c>
      <c r="L17" s="209" t="s">
        <v>622</v>
      </c>
      <c r="M17" s="205"/>
      <c r="N17" s="205"/>
      <c r="O17" s="205" t="s">
        <v>24</v>
      </c>
      <c r="P17" s="205"/>
      <c r="Q17" s="205" t="s">
        <v>24</v>
      </c>
      <c r="R17" s="205" t="s">
        <v>24</v>
      </c>
      <c r="S17" s="205" t="s">
        <v>24</v>
      </c>
      <c r="T17" s="205" t="s">
        <v>24</v>
      </c>
      <c r="U17"/>
      <c r="V17"/>
      <c r="W17"/>
    </row>
    <row r="18" spans="1:23" ht="15" thickBot="1" x14ac:dyDescent="0.4">
      <c r="A18" s="157"/>
      <c r="B18" s="157"/>
      <c r="C18" s="157"/>
      <c r="D18" s="210" t="s">
        <v>249</v>
      </c>
      <c r="E18" s="157" t="s">
        <v>269</v>
      </c>
      <c r="F18" s="177" t="s">
        <v>109</v>
      </c>
      <c r="G18" s="210" t="s">
        <v>249</v>
      </c>
      <c r="H18" s="211" t="s">
        <v>121</v>
      </c>
      <c r="I18" s="210" t="s">
        <v>249</v>
      </c>
      <c r="J18" s="157" t="s">
        <v>269</v>
      </c>
      <c r="K18" s="212" t="s">
        <v>4</v>
      </c>
      <c r="L18" s="209" t="s">
        <v>622</v>
      </c>
      <c r="M18" s="205"/>
      <c r="N18" s="205"/>
      <c r="O18" s="205" t="s">
        <v>24</v>
      </c>
      <c r="P18" s="205"/>
      <c r="Q18" s="205" t="s">
        <v>24</v>
      </c>
      <c r="R18" s="205" t="s">
        <v>24</v>
      </c>
      <c r="S18" s="205" t="s">
        <v>24</v>
      </c>
      <c r="T18" s="205" t="s">
        <v>24</v>
      </c>
      <c r="U18"/>
      <c r="V18"/>
      <c r="W18"/>
    </row>
    <row r="19" spans="1:23" x14ac:dyDescent="0.35">
      <c r="A19" s="157"/>
      <c r="B19" s="157"/>
      <c r="C19" s="157"/>
      <c r="D19" s="213" t="s">
        <v>250</v>
      </c>
      <c r="E19" s="214" t="s">
        <v>270</v>
      </c>
      <c r="F19" s="215" t="s">
        <v>110</v>
      </c>
      <c r="G19" s="213" t="s">
        <v>250</v>
      </c>
      <c r="H19" s="216" t="s">
        <v>126</v>
      </c>
      <c r="I19" s="217" t="s">
        <v>250</v>
      </c>
      <c r="J19" s="214" t="s">
        <v>270</v>
      </c>
      <c r="K19" s="218" t="s">
        <v>628</v>
      </c>
      <c r="L19" s="219" t="s">
        <v>619</v>
      </c>
      <c r="M19" s="220" t="s">
        <v>24</v>
      </c>
      <c r="N19" s="220" t="s">
        <v>24</v>
      </c>
      <c r="O19" s="220" t="s">
        <v>24</v>
      </c>
      <c r="P19" s="220" t="s">
        <v>24</v>
      </c>
      <c r="Q19" s="220" t="s">
        <v>24</v>
      </c>
      <c r="R19" s="220" t="s">
        <v>24</v>
      </c>
      <c r="S19" s="220" t="s">
        <v>24</v>
      </c>
      <c r="T19" s="220" t="s">
        <v>24</v>
      </c>
      <c r="U19"/>
      <c r="V19"/>
      <c r="W19"/>
    </row>
    <row r="20" spans="1:23" x14ac:dyDescent="0.35">
      <c r="A20" s="157"/>
      <c r="B20" s="157"/>
      <c r="C20" s="157"/>
      <c r="D20" s="221" t="s">
        <v>251</v>
      </c>
      <c r="E20" s="214" t="s">
        <v>270</v>
      </c>
      <c r="F20" s="222" t="s">
        <v>110</v>
      </c>
      <c r="G20" s="221" t="s">
        <v>251</v>
      </c>
      <c r="H20" s="223" t="s">
        <v>629</v>
      </c>
      <c r="I20" s="224" t="s">
        <v>251</v>
      </c>
      <c r="J20" s="214" t="s">
        <v>270</v>
      </c>
      <c r="K20" s="225" t="s">
        <v>628</v>
      </c>
      <c r="L20" s="226" t="s">
        <v>619</v>
      </c>
      <c r="M20" s="220" t="s">
        <v>24</v>
      </c>
      <c r="N20" s="220" t="s">
        <v>24</v>
      </c>
      <c r="O20" s="220" t="s">
        <v>24</v>
      </c>
      <c r="P20" s="220" t="s">
        <v>24</v>
      </c>
      <c r="Q20" s="220" t="s">
        <v>24</v>
      </c>
      <c r="R20" s="220" t="s">
        <v>24</v>
      </c>
      <c r="S20" s="220" t="s">
        <v>24</v>
      </c>
      <c r="T20" s="220" t="s">
        <v>24</v>
      </c>
      <c r="U20"/>
      <c r="V20"/>
      <c r="W20"/>
    </row>
    <row r="21" spans="1:23" ht="14.9" customHeight="1" x14ac:dyDescent="0.35">
      <c r="A21" s="157"/>
      <c r="B21" s="157"/>
      <c r="C21" s="157"/>
      <c r="D21" s="221" t="s">
        <v>252</v>
      </c>
      <c r="E21" s="214" t="s">
        <v>270</v>
      </c>
      <c r="F21" s="222" t="s">
        <v>110</v>
      </c>
      <c r="G21" s="221" t="s">
        <v>252</v>
      </c>
      <c r="H21" s="223" t="s">
        <v>127</v>
      </c>
      <c r="I21" s="224" t="s">
        <v>252</v>
      </c>
      <c r="J21" s="214" t="s">
        <v>270</v>
      </c>
      <c r="K21" s="225" t="s">
        <v>628</v>
      </c>
      <c r="L21" s="226" t="s">
        <v>619</v>
      </c>
      <c r="M21" s="220" t="s">
        <v>24</v>
      </c>
      <c r="N21" s="220" t="s">
        <v>24</v>
      </c>
      <c r="O21" s="220" t="s">
        <v>24</v>
      </c>
      <c r="P21" s="220" t="s">
        <v>24</v>
      </c>
      <c r="Q21" s="220" t="s">
        <v>24</v>
      </c>
      <c r="R21" s="220" t="s">
        <v>24</v>
      </c>
      <c r="S21" s="220" t="s">
        <v>24</v>
      </c>
      <c r="T21" s="220" t="s">
        <v>24</v>
      </c>
      <c r="U21"/>
      <c r="V21"/>
      <c r="W21"/>
    </row>
    <row r="22" spans="1:23" ht="15" thickBot="1" x14ac:dyDescent="0.4">
      <c r="A22" s="157"/>
      <c r="B22" s="157"/>
      <c r="C22" s="157"/>
      <c r="D22" s="227" t="s">
        <v>253</v>
      </c>
      <c r="E22" s="214" t="s">
        <v>270</v>
      </c>
      <c r="F22" s="222" t="s">
        <v>110</v>
      </c>
      <c r="G22" s="227" t="s">
        <v>253</v>
      </c>
      <c r="H22" s="228" t="s">
        <v>125</v>
      </c>
      <c r="I22" s="229" t="s">
        <v>253</v>
      </c>
      <c r="J22" s="214" t="s">
        <v>270</v>
      </c>
      <c r="K22" s="230" t="s">
        <v>628</v>
      </c>
      <c r="L22" s="231" t="s">
        <v>619</v>
      </c>
      <c r="M22" s="220" t="s">
        <v>24</v>
      </c>
      <c r="N22" s="220" t="s">
        <v>24</v>
      </c>
      <c r="O22" s="220" t="s">
        <v>24</v>
      </c>
      <c r="P22" s="220" t="s">
        <v>24</v>
      </c>
      <c r="Q22" s="220" t="s">
        <v>24</v>
      </c>
      <c r="R22" s="220" t="s">
        <v>24</v>
      </c>
      <c r="S22" s="220" t="s">
        <v>24</v>
      </c>
      <c r="T22" s="220" t="s">
        <v>24</v>
      </c>
      <c r="U22"/>
      <c r="V22"/>
      <c r="W22"/>
    </row>
    <row r="23" spans="1:23" x14ac:dyDescent="0.35">
      <c r="A23" s="157"/>
      <c r="B23"/>
      <c r="C23"/>
      <c r="D23" s="158"/>
      <c r="E23" s="157"/>
      <c r="F23"/>
      <c r="G23" s="158"/>
      <c r="H23"/>
      <c r="I23" s="158"/>
      <c r="J23" s="157"/>
      <c r="K23" s="160"/>
      <c r="L23" s="160"/>
      <c r="M23" s="160"/>
      <c r="N23" s="160"/>
      <c r="O23" s="160"/>
      <c r="P23" s="160"/>
      <c r="Q23" s="160"/>
      <c r="R23" s="160"/>
      <c r="S23" s="160"/>
      <c r="T23"/>
      <c r="U23"/>
      <c r="V23"/>
      <c r="W23"/>
    </row>
    <row r="24" spans="1:23" ht="15" thickBot="1" x14ac:dyDescent="0.4">
      <c r="A24" s="157"/>
      <c r="B24" s="157"/>
      <c r="C24" s="157"/>
      <c r="D24" s="158" t="s">
        <v>39</v>
      </c>
      <c r="E24" s="158" t="s">
        <v>39</v>
      </c>
      <c r="F24" s="158" t="s">
        <v>39</v>
      </c>
      <c r="G24" s="158" t="s">
        <v>39</v>
      </c>
      <c r="H24" s="160" t="s">
        <v>39</v>
      </c>
      <c r="I24" s="158" t="s">
        <v>39</v>
      </c>
      <c r="J24" s="158" t="s">
        <v>39</v>
      </c>
      <c r="K24" s="158" t="s">
        <v>39</v>
      </c>
      <c r="L24" s="158" t="s">
        <v>39</v>
      </c>
      <c r="M24" s="160"/>
      <c r="N24" s="160"/>
      <c r="O24" s="160"/>
      <c r="P24" s="160"/>
      <c r="Q24" s="160"/>
      <c r="R24" s="160"/>
      <c r="S24" s="160"/>
      <c r="T24"/>
      <c r="U24"/>
      <c r="V24"/>
      <c r="W24"/>
    </row>
    <row r="25" spans="1:23" x14ac:dyDescent="0.35">
      <c r="A25" s="157"/>
      <c r="B25" s="158"/>
      <c r="C25" s="158"/>
      <c r="D25" s="162" t="s">
        <v>350</v>
      </c>
      <c r="E25" s="157" t="s">
        <v>266</v>
      </c>
      <c r="F25" s="163" t="s">
        <v>348</v>
      </c>
      <c r="G25" s="162" t="s">
        <v>350</v>
      </c>
      <c r="H25" s="164" t="s">
        <v>377</v>
      </c>
      <c r="I25" s="162" t="s">
        <v>350</v>
      </c>
      <c r="J25" s="157" t="s">
        <v>266</v>
      </c>
      <c r="K25" s="165" t="s">
        <v>632</v>
      </c>
      <c r="L25" s="165" t="s">
        <v>633</v>
      </c>
      <c r="M25" s="166" t="s">
        <v>24</v>
      </c>
      <c r="N25" s="166"/>
      <c r="O25" s="166"/>
      <c r="P25" s="166" t="s">
        <v>24</v>
      </c>
      <c r="Q25" s="166" t="s">
        <v>24</v>
      </c>
      <c r="R25" s="166" t="s">
        <v>24</v>
      </c>
      <c r="S25" s="166" t="s">
        <v>24</v>
      </c>
      <c r="T25" s="233"/>
      <c r="U25"/>
      <c r="V25" t="s">
        <v>555</v>
      </c>
      <c r="W25"/>
    </row>
    <row r="26" spans="1:23" ht="15" thickBot="1" x14ac:dyDescent="0.4">
      <c r="A26" s="161" t="s">
        <v>630</v>
      </c>
      <c r="B26" s="157" t="s">
        <v>347</v>
      </c>
      <c r="C26" s="232" t="s">
        <v>631</v>
      </c>
      <c r="D26" s="168" t="s">
        <v>351</v>
      </c>
      <c r="E26" s="157" t="s">
        <v>266</v>
      </c>
      <c r="F26" s="169" t="s">
        <v>348</v>
      </c>
      <c r="G26" s="168" t="s">
        <v>351</v>
      </c>
      <c r="H26" s="170" t="s">
        <v>378</v>
      </c>
      <c r="I26" s="168" t="s">
        <v>351</v>
      </c>
      <c r="J26" s="157" t="s">
        <v>266</v>
      </c>
      <c r="K26" s="171" t="s">
        <v>632</v>
      </c>
      <c r="L26" s="171" t="s">
        <v>633</v>
      </c>
      <c r="M26" s="166" t="s">
        <v>24</v>
      </c>
      <c r="N26" s="166"/>
      <c r="O26" s="166"/>
      <c r="P26" s="166" t="s">
        <v>24</v>
      </c>
      <c r="Q26" s="166" t="s">
        <v>24</v>
      </c>
      <c r="R26" s="166" t="s">
        <v>24</v>
      </c>
      <c r="S26" s="166" t="s">
        <v>24</v>
      </c>
      <c r="T26" s="233"/>
      <c r="U26"/>
      <c r="V26" t="s">
        <v>39</v>
      </c>
      <c r="W26" t="s">
        <v>39</v>
      </c>
    </row>
    <row r="27" spans="1:23" ht="15" thickBot="1" x14ac:dyDescent="0.4">
      <c r="A27" s="161" t="s">
        <v>634</v>
      </c>
      <c r="B27" s="167"/>
      <c r="C27" s="234"/>
      <c r="D27" s="176" t="s">
        <v>352</v>
      </c>
      <c r="E27" s="157" t="s">
        <v>266</v>
      </c>
      <c r="F27" s="177" t="s">
        <v>348</v>
      </c>
      <c r="G27" s="176" t="s">
        <v>352</v>
      </c>
      <c r="H27" s="170" t="s">
        <v>379</v>
      </c>
      <c r="I27" s="176" t="s">
        <v>352</v>
      </c>
      <c r="J27" s="157" t="s">
        <v>266</v>
      </c>
      <c r="K27" s="179" t="s">
        <v>632</v>
      </c>
      <c r="L27" s="179" t="s">
        <v>633</v>
      </c>
      <c r="M27" s="166" t="s">
        <v>24</v>
      </c>
      <c r="N27" s="166"/>
      <c r="O27" s="166"/>
      <c r="P27" s="166" t="s">
        <v>24</v>
      </c>
      <c r="Q27" s="166" t="s">
        <v>24</v>
      </c>
      <c r="R27" s="166" t="s">
        <v>24</v>
      </c>
      <c r="S27" s="166" t="s">
        <v>24</v>
      </c>
      <c r="T27" s="233"/>
      <c r="U27"/>
      <c r="V27" s="235" t="s">
        <v>5</v>
      </c>
      <c r="W27" s="236" t="s">
        <v>635</v>
      </c>
    </row>
    <row r="28" spans="1:23" ht="15" customHeight="1" thickBot="1" x14ac:dyDescent="0.4">
      <c r="A28"/>
      <c r="B28" s="157"/>
      <c r="C28" s="157"/>
      <c r="D28" s="237" t="s">
        <v>353</v>
      </c>
      <c r="E28" s="157" t="s">
        <v>267</v>
      </c>
      <c r="F28" s="163" t="s">
        <v>349</v>
      </c>
      <c r="G28" s="237" t="s">
        <v>353</v>
      </c>
      <c r="H28" s="183" t="s">
        <v>380</v>
      </c>
      <c r="I28" s="237" t="s">
        <v>353</v>
      </c>
      <c r="J28" s="157" t="s">
        <v>267</v>
      </c>
      <c r="K28" s="184" t="s">
        <v>370</v>
      </c>
      <c r="L28" s="184" t="s">
        <v>636</v>
      </c>
      <c r="M28" s="185" t="s">
        <v>24</v>
      </c>
      <c r="N28" s="185" t="s">
        <v>24</v>
      </c>
      <c r="O28" s="185" t="s">
        <v>24</v>
      </c>
      <c r="P28" s="185"/>
      <c r="Q28" s="185" t="s">
        <v>24</v>
      </c>
      <c r="R28" s="185"/>
      <c r="S28" s="185" t="s">
        <v>24</v>
      </c>
      <c r="T28" s="186"/>
      <c r="U28"/>
      <c r="V28" s="238" t="s">
        <v>370</v>
      </c>
      <c r="W28" s="239" t="s">
        <v>636</v>
      </c>
    </row>
    <row r="29" spans="1:23" ht="15" customHeight="1" x14ac:dyDescent="0.35">
      <c r="A29" s="157"/>
      <c r="B29" s="157"/>
      <c r="C29" s="157"/>
      <c r="D29" s="237" t="s">
        <v>354</v>
      </c>
      <c r="E29" s="157" t="s">
        <v>267</v>
      </c>
      <c r="F29" s="169" t="s">
        <v>349</v>
      </c>
      <c r="G29" s="237" t="s">
        <v>354</v>
      </c>
      <c r="H29" s="188" t="s">
        <v>381</v>
      </c>
      <c r="I29" s="237" t="s">
        <v>354</v>
      </c>
      <c r="J29" s="157" t="s">
        <v>267</v>
      </c>
      <c r="K29" s="189" t="s">
        <v>370</v>
      </c>
      <c r="L29" s="189" t="s">
        <v>636</v>
      </c>
      <c r="M29" s="185" t="s">
        <v>24</v>
      </c>
      <c r="N29" s="185" t="s">
        <v>24</v>
      </c>
      <c r="O29" s="185" t="s">
        <v>24</v>
      </c>
      <c r="P29" s="185"/>
      <c r="Q29" s="185" t="s">
        <v>24</v>
      </c>
      <c r="R29" s="185"/>
      <c r="S29" s="185" t="s">
        <v>24</v>
      </c>
      <c r="T29" s="186"/>
      <c r="U29"/>
      <c r="V29" s="165" t="s">
        <v>369</v>
      </c>
      <c r="W29" s="165" t="s">
        <v>937</v>
      </c>
    </row>
    <row r="30" spans="1:23" x14ac:dyDescent="0.35">
      <c r="A30" s="157"/>
      <c r="B30" s="158"/>
      <c r="C30" s="158"/>
      <c r="D30" s="237" t="s">
        <v>355</v>
      </c>
      <c r="E30" s="157" t="s">
        <v>267</v>
      </c>
      <c r="F30" s="169" t="s">
        <v>349</v>
      </c>
      <c r="G30" s="237" t="s">
        <v>355</v>
      </c>
      <c r="H30" s="188" t="s">
        <v>637</v>
      </c>
      <c r="I30" s="237" t="s">
        <v>355</v>
      </c>
      <c r="J30" s="157" t="s">
        <v>267</v>
      </c>
      <c r="K30" s="189" t="s">
        <v>370</v>
      </c>
      <c r="L30" s="189" t="s">
        <v>638</v>
      </c>
      <c r="M30" s="185" t="s">
        <v>24</v>
      </c>
      <c r="N30" s="185" t="s">
        <v>24</v>
      </c>
      <c r="O30" s="185" t="s">
        <v>24</v>
      </c>
      <c r="P30" s="185"/>
      <c r="Q30" s="185" t="s">
        <v>24</v>
      </c>
      <c r="R30" s="185"/>
      <c r="S30" s="185" t="s">
        <v>24</v>
      </c>
      <c r="T30" s="186"/>
      <c r="U30"/>
      <c r="V30"/>
      <c r="W30"/>
    </row>
    <row r="31" spans="1:23" ht="15" customHeight="1" x14ac:dyDescent="0.35">
      <c r="A31" s="157"/>
      <c r="B31" s="157"/>
      <c r="C31" s="157"/>
      <c r="D31" s="237" t="s">
        <v>356</v>
      </c>
      <c r="E31" s="157" t="s">
        <v>267</v>
      </c>
      <c r="F31" s="169" t="s">
        <v>349</v>
      </c>
      <c r="G31" s="237" t="s">
        <v>356</v>
      </c>
      <c r="H31" s="188" t="s">
        <v>382</v>
      </c>
      <c r="I31" s="237" t="s">
        <v>356</v>
      </c>
      <c r="J31" s="157" t="s">
        <v>267</v>
      </c>
      <c r="K31" s="189" t="s">
        <v>370</v>
      </c>
      <c r="L31" s="189" t="s">
        <v>638</v>
      </c>
      <c r="M31" s="185" t="s">
        <v>24</v>
      </c>
      <c r="N31" s="185" t="s">
        <v>24</v>
      </c>
      <c r="O31" s="185" t="s">
        <v>24</v>
      </c>
      <c r="P31" s="185"/>
      <c r="Q31" s="185" t="s">
        <v>24</v>
      </c>
      <c r="R31" s="185"/>
      <c r="S31" s="185" t="s">
        <v>24</v>
      </c>
      <c r="T31" s="186"/>
      <c r="U31"/>
    </row>
    <row r="32" spans="1:23" ht="15" thickBot="1" x14ac:dyDescent="0.4">
      <c r="A32" s="157"/>
      <c r="B32" s="157"/>
      <c r="C32" s="157"/>
      <c r="D32" s="237" t="s">
        <v>639</v>
      </c>
      <c r="E32" s="157" t="s">
        <v>267</v>
      </c>
      <c r="F32" s="177" t="s">
        <v>349</v>
      </c>
      <c r="G32" s="237" t="s">
        <v>639</v>
      </c>
      <c r="H32" s="240" t="s">
        <v>383</v>
      </c>
      <c r="I32" s="237" t="s">
        <v>639</v>
      </c>
      <c r="J32" s="157" t="s">
        <v>267</v>
      </c>
      <c r="K32" s="190" t="s">
        <v>370</v>
      </c>
      <c r="L32" s="190" t="s">
        <v>638</v>
      </c>
      <c r="M32" s="185" t="s">
        <v>24</v>
      </c>
      <c r="N32" s="185" t="s">
        <v>24</v>
      </c>
      <c r="O32" s="185" t="s">
        <v>24</v>
      </c>
      <c r="P32" s="185"/>
      <c r="Q32" s="185" t="s">
        <v>24</v>
      </c>
      <c r="R32" s="185"/>
      <c r="S32" s="185" t="s">
        <v>24</v>
      </c>
      <c r="T32" s="186"/>
      <c r="U32"/>
    </row>
    <row r="33" spans="1:23" x14ac:dyDescent="0.35">
      <c r="A33" s="157"/>
      <c r="B33" s="157"/>
      <c r="C33" s="157"/>
      <c r="D33" s="191" t="s">
        <v>357</v>
      </c>
      <c r="E33" s="157" t="s">
        <v>268</v>
      </c>
      <c r="F33" s="163" t="s">
        <v>640</v>
      </c>
      <c r="G33" s="191" t="s">
        <v>357</v>
      </c>
      <c r="H33" s="192" t="s">
        <v>384</v>
      </c>
      <c r="I33" s="191" t="s">
        <v>357</v>
      </c>
      <c r="J33" s="157" t="s">
        <v>268</v>
      </c>
      <c r="K33" s="193" t="s">
        <v>370</v>
      </c>
      <c r="L33" s="193" t="s">
        <v>638</v>
      </c>
      <c r="M33" s="194" t="s">
        <v>24</v>
      </c>
      <c r="N33" s="194" t="s">
        <v>24</v>
      </c>
      <c r="O33" s="194" t="s">
        <v>24</v>
      </c>
      <c r="P33" s="194"/>
      <c r="Q33" s="194" t="s">
        <v>24</v>
      </c>
      <c r="R33" s="194"/>
      <c r="S33" s="194" t="s">
        <v>24</v>
      </c>
      <c r="T33" s="241"/>
      <c r="U33"/>
    </row>
    <row r="34" spans="1:23" x14ac:dyDescent="0.35">
      <c r="A34" s="157"/>
      <c r="B34" s="158"/>
      <c r="C34" s="158"/>
      <c r="D34" s="195" t="s">
        <v>358</v>
      </c>
      <c r="E34" s="157" t="s">
        <v>268</v>
      </c>
      <c r="F34" s="169" t="s">
        <v>640</v>
      </c>
      <c r="G34" s="195" t="s">
        <v>358</v>
      </c>
      <c r="H34" s="196" t="s">
        <v>641</v>
      </c>
      <c r="I34" s="195" t="s">
        <v>358</v>
      </c>
      <c r="J34" s="157" t="s">
        <v>268</v>
      </c>
      <c r="K34" s="197" t="s">
        <v>370</v>
      </c>
      <c r="L34" s="197" t="s">
        <v>638</v>
      </c>
      <c r="M34" s="194" t="s">
        <v>24</v>
      </c>
      <c r="N34" s="194" t="s">
        <v>24</v>
      </c>
      <c r="O34" s="194" t="s">
        <v>24</v>
      </c>
      <c r="P34" s="194"/>
      <c r="Q34" s="194" t="s">
        <v>24</v>
      </c>
      <c r="R34" s="194"/>
      <c r="S34" s="194" t="s">
        <v>24</v>
      </c>
      <c r="T34" s="241"/>
      <c r="U34"/>
      <c r="V34"/>
      <c r="W34"/>
    </row>
    <row r="35" spans="1:23" x14ac:dyDescent="0.35">
      <c r="A35" s="157"/>
      <c r="B35" s="157"/>
      <c r="C35" s="157"/>
      <c r="D35" s="195" t="s">
        <v>359</v>
      </c>
      <c r="E35" s="157" t="s">
        <v>268</v>
      </c>
      <c r="F35" s="169" t="s">
        <v>640</v>
      </c>
      <c r="G35" s="195" t="s">
        <v>359</v>
      </c>
      <c r="H35" s="196" t="s">
        <v>385</v>
      </c>
      <c r="I35" s="195" t="s">
        <v>359</v>
      </c>
      <c r="J35" s="157" t="s">
        <v>268</v>
      </c>
      <c r="K35" s="197" t="s">
        <v>370</v>
      </c>
      <c r="L35" s="197" t="s">
        <v>638</v>
      </c>
      <c r="M35" s="194" t="s">
        <v>24</v>
      </c>
      <c r="N35" s="194" t="s">
        <v>24</v>
      </c>
      <c r="O35" s="194" t="s">
        <v>24</v>
      </c>
      <c r="P35" s="194"/>
      <c r="Q35" s="194" t="s">
        <v>24</v>
      </c>
      <c r="R35" s="194"/>
      <c r="S35" s="194" t="s">
        <v>24</v>
      </c>
      <c r="T35" s="241"/>
      <c r="U35"/>
    </row>
    <row r="36" spans="1:23" ht="15" thickBot="1" x14ac:dyDescent="0.4">
      <c r="A36" s="157"/>
      <c r="B36" s="157"/>
      <c r="C36" s="157"/>
      <c r="D36" s="198" t="s">
        <v>360</v>
      </c>
      <c r="E36" s="157" t="s">
        <v>268</v>
      </c>
      <c r="F36" s="177" t="s">
        <v>640</v>
      </c>
      <c r="G36" s="198" t="s">
        <v>360</v>
      </c>
      <c r="H36" s="196" t="s">
        <v>642</v>
      </c>
      <c r="I36" s="198" t="s">
        <v>360</v>
      </c>
      <c r="J36" s="157" t="s">
        <v>268</v>
      </c>
      <c r="K36" s="200" t="s">
        <v>370</v>
      </c>
      <c r="L36" s="200" t="s">
        <v>638</v>
      </c>
      <c r="M36" s="194" t="s">
        <v>24</v>
      </c>
      <c r="N36" s="194" t="s">
        <v>24</v>
      </c>
      <c r="O36" s="194" t="s">
        <v>24</v>
      </c>
      <c r="P36" s="194"/>
      <c r="Q36" s="194" t="s">
        <v>24</v>
      </c>
      <c r="R36" s="194"/>
      <c r="S36" s="194" t="s">
        <v>24</v>
      </c>
      <c r="T36" s="241"/>
      <c r="U36"/>
      <c r="V36"/>
      <c r="W36"/>
    </row>
    <row r="37" spans="1:23" x14ac:dyDescent="0.35">
      <c r="A37" s="157"/>
      <c r="B37" s="157"/>
      <c r="C37" s="157"/>
      <c r="D37" s="242" t="s">
        <v>361</v>
      </c>
      <c r="E37" s="157" t="s">
        <v>269</v>
      </c>
      <c r="F37" s="163" t="s">
        <v>367</v>
      </c>
      <c r="G37" s="242" t="s">
        <v>361</v>
      </c>
      <c r="H37" s="202" t="s">
        <v>386</v>
      </c>
      <c r="I37" s="242" t="s">
        <v>361</v>
      </c>
      <c r="J37" s="157" t="s">
        <v>269</v>
      </c>
      <c r="K37" s="203" t="s">
        <v>370</v>
      </c>
      <c r="L37" s="203" t="s">
        <v>638</v>
      </c>
      <c r="M37" s="205" t="s">
        <v>24</v>
      </c>
      <c r="N37" s="205" t="s">
        <v>24</v>
      </c>
      <c r="O37" s="205" t="s">
        <v>24</v>
      </c>
      <c r="P37" s="205"/>
      <c r="Q37" s="205" t="s">
        <v>24</v>
      </c>
      <c r="R37" s="205"/>
      <c r="S37" s="205" t="s">
        <v>24</v>
      </c>
      <c r="T37" s="243"/>
      <c r="U37"/>
      <c r="V37"/>
      <c r="W37"/>
    </row>
    <row r="38" spans="1:23" x14ac:dyDescent="0.35">
      <c r="A38" s="157"/>
      <c r="B38" s="158"/>
      <c r="C38" s="158"/>
      <c r="D38" s="206" t="s">
        <v>362</v>
      </c>
      <c r="E38" s="157" t="s">
        <v>269</v>
      </c>
      <c r="F38" s="169" t="s">
        <v>367</v>
      </c>
      <c r="G38" s="206" t="s">
        <v>362</v>
      </c>
      <c r="H38" s="207" t="s">
        <v>387</v>
      </c>
      <c r="I38" s="206" t="s">
        <v>362</v>
      </c>
      <c r="J38" s="157" t="s">
        <v>269</v>
      </c>
      <c r="K38" s="208" t="s">
        <v>370</v>
      </c>
      <c r="L38" s="208" t="s">
        <v>638</v>
      </c>
      <c r="M38" s="205" t="s">
        <v>24</v>
      </c>
      <c r="N38" s="205" t="s">
        <v>24</v>
      </c>
      <c r="O38" s="205" t="s">
        <v>24</v>
      </c>
      <c r="P38" s="205"/>
      <c r="Q38" s="205" t="s">
        <v>24</v>
      </c>
      <c r="R38" s="205"/>
      <c r="S38" s="205" t="s">
        <v>24</v>
      </c>
      <c r="T38" s="243"/>
      <c r="U38"/>
      <c r="V38"/>
      <c r="W38"/>
    </row>
    <row r="39" spans="1:23" x14ac:dyDescent="0.35">
      <c r="A39" s="157"/>
      <c r="B39" s="157"/>
      <c r="C39" s="157"/>
      <c r="D39" s="206" t="s">
        <v>363</v>
      </c>
      <c r="E39" s="157" t="s">
        <v>269</v>
      </c>
      <c r="F39" s="169" t="s">
        <v>367</v>
      </c>
      <c r="G39" s="206" t="s">
        <v>363</v>
      </c>
      <c r="H39" s="207" t="s">
        <v>388</v>
      </c>
      <c r="I39" s="206" t="s">
        <v>363</v>
      </c>
      <c r="J39" s="157" t="s">
        <v>269</v>
      </c>
      <c r="K39" s="208" t="s">
        <v>370</v>
      </c>
      <c r="L39" s="208" t="s">
        <v>638</v>
      </c>
      <c r="M39" s="205" t="s">
        <v>24</v>
      </c>
      <c r="N39" s="205" t="s">
        <v>24</v>
      </c>
      <c r="O39" s="205" t="s">
        <v>24</v>
      </c>
      <c r="P39" s="205"/>
      <c r="Q39" s="205" t="s">
        <v>24</v>
      </c>
      <c r="R39" s="205"/>
      <c r="S39" s="205" t="s">
        <v>24</v>
      </c>
      <c r="T39" s="243"/>
      <c r="U39"/>
    </row>
    <row r="40" spans="1:23" ht="15" thickBot="1" x14ac:dyDescent="0.4">
      <c r="A40" s="157"/>
      <c r="B40" s="157"/>
      <c r="C40" s="157"/>
      <c r="D40" s="244" t="s">
        <v>364</v>
      </c>
      <c r="E40" s="157" t="s">
        <v>269</v>
      </c>
      <c r="F40" s="177" t="s">
        <v>367</v>
      </c>
      <c r="G40" s="244" t="s">
        <v>364</v>
      </c>
      <c r="H40" s="211" t="s">
        <v>383</v>
      </c>
      <c r="I40" s="244" t="s">
        <v>364</v>
      </c>
      <c r="J40" s="157" t="s">
        <v>269</v>
      </c>
      <c r="K40" s="212" t="s">
        <v>370</v>
      </c>
      <c r="L40" s="212" t="s">
        <v>638</v>
      </c>
      <c r="M40" s="205" t="s">
        <v>24</v>
      </c>
      <c r="N40" s="205" t="s">
        <v>24</v>
      </c>
      <c r="O40" s="205" t="s">
        <v>24</v>
      </c>
      <c r="P40" s="205"/>
      <c r="Q40" s="205" t="s">
        <v>24</v>
      </c>
      <c r="R40" s="205"/>
      <c r="S40" s="205" t="s">
        <v>24</v>
      </c>
      <c r="T40" s="243"/>
      <c r="U40"/>
      <c r="V40"/>
      <c r="W40"/>
    </row>
    <row r="41" spans="1:23" x14ac:dyDescent="0.35">
      <c r="A41" s="157"/>
      <c r="B41" s="157"/>
      <c r="C41" s="157"/>
      <c r="D41" s="224" t="s">
        <v>925</v>
      </c>
      <c r="E41" s="157" t="s">
        <v>270</v>
      </c>
      <c r="F41" s="222" t="s">
        <v>368</v>
      </c>
      <c r="G41" s="224" t="s">
        <v>925</v>
      </c>
      <c r="H41" s="223" t="s">
        <v>926</v>
      </c>
      <c r="I41" s="224" t="s">
        <v>925</v>
      </c>
      <c r="J41" s="157"/>
      <c r="K41" s="248" t="s">
        <v>370</v>
      </c>
      <c r="L41" s="248" t="s">
        <v>638</v>
      </c>
      <c r="M41" s="246" t="s">
        <v>24</v>
      </c>
      <c r="N41" s="246" t="s">
        <v>24</v>
      </c>
      <c r="O41" s="246" t="s">
        <v>24</v>
      </c>
      <c r="P41" s="246"/>
      <c r="Q41" s="246" t="s">
        <v>24</v>
      </c>
      <c r="R41" s="246"/>
      <c r="S41" s="246" t="s">
        <v>24</v>
      </c>
      <c r="T41" s="247"/>
      <c r="U41"/>
      <c r="V41"/>
      <c r="W41"/>
    </row>
    <row r="42" spans="1:23" x14ac:dyDescent="0.35">
      <c r="A42" s="157"/>
      <c r="B42" s="157"/>
      <c r="C42" s="157"/>
      <c r="D42" s="224" t="s">
        <v>365</v>
      </c>
      <c r="E42" s="157" t="s">
        <v>270</v>
      </c>
      <c r="F42" s="222" t="s">
        <v>368</v>
      </c>
      <c r="G42" s="224" t="s">
        <v>365</v>
      </c>
      <c r="H42" s="223" t="s">
        <v>389</v>
      </c>
      <c r="I42" s="224" t="s">
        <v>365</v>
      </c>
      <c r="J42" s="157" t="s">
        <v>270</v>
      </c>
      <c r="K42" s="248" t="s">
        <v>370</v>
      </c>
      <c r="L42" s="248" t="s">
        <v>638</v>
      </c>
      <c r="M42" s="246" t="s">
        <v>24</v>
      </c>
      <c r="N42" s="246" t="s">
        <v>24</v>
      </c>
      <c r="O42" s="246" t="s">
        <v>24</v>
      </c>
      <c r="P42" s="246"/>
      <c r="Q42" s="246" t="s">
        <v>24</v>
      </c>
      <c r="R42" s="246"/>
      <c r="S42" s="246" t="s">
        <v>24</v>
      </c>
      <c r="T42" s="247"/>
      <c r="U42"/>
      <c r="V42"/>
      <c r="W42"/>
    </row>
    <row r="43" spans="1:23" ht="15" thickBot="1" x14ac:dyDescent="0.4">
      <c r="A43" s="157"/>
      <c r="B43" s="157"/>
      <c r="C43" s="157"/>
      <c r="D43" s="229" t="s">
        <v>366</v>
      </c>
      <c r="E43" s="157" t="s">
        <v>270</v>
      </c>
      <c r="F43" s="249" t="s">
        <v>368</v>
      </c>
      <c r="G43" s="229" t="s">
        <v>366</v>
      </c>
      <c r="H43" s="228" t="s">
        <v>390</v>
      </c>
      <c r="I43" s="229" t="s">
        <v>366</v>
      </c>
      <c r="J43" s="157" t="s">
        <v>270</v>
      </c>
      <c r="K43" s="250" t="s">
        <v>370</v>
      </c>
      <c r="L43" s="250" t="s">
        <v>638</v>
      </c>
      <c r="M43" s="246" t="s">
        <v>24</v>
      </c>
      <c r="N43" s="246" t="s">
        <v>24</v>
      </c>
      <c r="O43" s="246" t="s">
        <v>24</v>
      </c>
      <c r="P43" s="246"/>
      <c r="Q43" s="246" t="s">
        <v>24</v>
      </c>
      <c r="R43" s="246"/>
      <c r="S43" s="246" t="s">
        <v>24</v>
      </c>
      <c r="T43" s="247"/>
      <c r="U43"/>
      <c r="V43"/>
      <c r="W43"/>
    </row>
    <row r="44" spans="1:23" x14ac:dyDescent="0.35">
      <c r="A44" s="157"/>
      <c r="B44" s="157"/>
      <c r="C44" s="157"/>
      <c r="D44" s="251"/>
      <c r="E44" s="157"/>
      <c r="F44" s="252"/>
      <c r="G44" s="251"/>
      <c r="H44" s="253"/>
      <c r="I44" s="251"/>
      <c r="J44" s="157"/>
      <c r="K44" s="160"/>
      <c r="L44" s="160"/>
      <c r="M44" s="160"/>
      <c r="N44" s="160"/>
      <c r="O44" s="160"/>
      <c r="P44" s="160"/>
      <c r="Q44" s="160"/>
      <c r="R44" s="160"/>
      <c r="S44" s="160"/>
      <c r="T44"/>
      <c r="U44"/>
      <c r="V44"/>
      <c r="W44"/>
    </row>
    <row r="45" spans="1:23" ht="15" thickBot="1" x14ac:dyDescent="0.4">
      <c r="A45" s="157"/>
      <c r="B45" s="157"/>
      <c r="C45" s="157"/>
      <c r="D45" s="158" t="s">
        <v>39</v>
      </c>
      <c r="E45" s="158" t="s">
        <v>39</v>
      </c>
      <c r="F45" s="158" t="s">
        <v>39</v>
      </c>
      <c r="G45" s="158" t="s">
        <v>39</v>
      </c>
      <c r="H45" s="160" t="s">
        <v>39</v>
      </c>
      <c r="I45" s="158" t="s">
        <v>39</v>
      </c>
      <c r="J45" s="158" t="s">
        <v>39</v>
      </c>
      <c r="K45" s="158" t="s">
        <v>39</v>
      </c>
      <c r="L45" s="158" t="s">
        <v>39</v>
      </c>
      <c r="M45" s="160"/>
      <c r="N45" s="160"/>
      <c r="O45" s="160"/>
      <c r="P45" s="160"/>
      <c r="Q45" s="160"/>
      <c r="R45" s="160"/>
      <c r="S45" s="160"/>
      <c r="T45"/>
      <c r="U45"/>
      <c r="V45"/>
      <c r="W45"/>
    </row>
    <row r="46" spans="1:23" ht="15" thickBot="1" x14ac:dyDescent="0.4">
      <c r="A46" s="157"/>
      <c r="B46" s="157"/>
      <c r="C46" s="157"/>
      <c r="D46" s="162" t="s">
        <v>403</v>
      </c>
      <c r="E46" s="157" t="s">
        <v>266</v>
      </c>
      <c r="F46" s="254" t="s">
        <v>645</v>
      </c>
      <c r="G46" s="162" t="s">
        <v>403</v>
      </c>
      <c r="H46" s="255" t="s">
        <v>646</v>
      </c>
      <c r="I46" s="162" t="s">
        <v>403</v>
      </c>
      <c r="J46" s="157" t="s">
        <v>266</v>
      </c>
      <c r="K46" s="165" t="s">
        <v>647</v>
      </c>
      <c r="L46" s="165" t="s">
        <v>901</v>
      </c>
      <c r="M46" s="166" t="s">
        <v>24</v>
      </c>
      <c r="N46" s="166" t="s">
        <v>24</v>
      </c>
      <c r="O46" s="166" t="s">
        <v>24</v>
      </c>
      <c r="P46" s="166" t="s">
        <v>24</v>
      </c>
      <c r="Q46" s="166"/>
      <c r="R46" s="166" t="s">
        <v>24</v>
      </c>
      <c r="S46" s="166" t="s">
        <v>24</v>
      </c>
      <c r="T46" s="233"/>
      <c r="U46"/>
      <c r="V46"/>
      <c r="W46"/>
    </row>
    <row r="47" spans="1:23" ht="15" thickBot="1" x14ac:dyDescent="0.4">
      <c r="A47" s="157"/>
      <c r="B47" s="157"/>
      <c r="C47" s="157"/>
      <c r="D47" s="168" t="s">
        <v>404</v>
      </c>
      <c r="E47" s="157" t="s">
        <v>266</v>
      </c>
      <c r="F47" s="256" t="s">
        <v>645</v>
      </c>
      <c r="G47" s="168" t="s">
        <v>404</v>
      </c>
      <c r="H47" s="257" t="s">
        <v>391</v>
      </c>
      <c r="I47" s="168" t="s">
        <v>404</v>
      </c>
      <c r="J47" s="157" t="s">
        <v>266</v>
      </c>
      <c r="K47" s="171" t="s">
        <v>371</v>
      </c>
      <c r="L47" s="165" t="s">
        <v>901</v>
      </c>
      <c r="M47" s="166" t="s">
        <v>24</v>
      </c>
      <c r="N47" s="166" t="s">
        <v>24</v>
      </c>
      <c r="O47" s="166" t="s">
        <v>24</v>
      </c>
      <c r="P47" s="166" t="s">
        <v>24</v>
      </c>
      <c r="Q47" s="166"/>
      <c r="R47" s="166" t="s">
        <v>24</v>
      </c>
      <c r="S47" s="166" t="s">
        <v>24</v>
      </c>
      <c r="T47" s="233"/>
      <c r="U47"/>
      <c r="V47"/>
      <c r="W47"/>
    </row>
    <row r="48" spans="1:23" ht="15" thickBot="1" x14ac:dyDescent="0.4">
      <c r="A48" s="157"/>
      <c r="B48" s="158"/>
      <c r="C48" s="158"/>
      <c r="D48" s="168" t="s">
        <v>405</v>
      </c>
      <c r="E48" s="157" t="s">
        <v>266</v>
      </c>
      <c r="F48" s="256" t="s">
        <v>645</v>
      </c>
      <c r="G48" s="168" t="s">
        <v>405</v>
      </c>
      <c r="H48" s="257" t="s">
        <v>649</v>
      </c>
      <c r="I48" s="168" t="s">
        <v>405</v>
      </c>
      <c r="J48" s="157" t="s">
        <v>266</v>
      </c>
      <c r="K48" s="171" t="s">
        <v>371</v>
      </c>
      <c r="L48" s="165" t="s">
        <v>901</v>
      </c>
      <c r="M48" s="166" t="s">
        <v>24</v>
      </c>
      <c r="N48" s="166" t="s">
        <v>24</v>
      </c>
      <c r="O48" s="166" t="s">
        <v>24</v>
      </c>
      <c r="P48" s="166" t="s">
        <v>24</v>
      </c>
      <c r="Q48" s="166"/>
      <c r="R48" s="166" t="s">
        <v>24</v>
      </c>
      <c r="S48" s="166" t="s">
        <v>24</v>
      </c>
      <c r="T48" s="233"/>
      <c r="U48"/>
      <c r="V48"/>
      <c r="W48"/>
    </row>
    <row r="49" spans="1:23" ht="14.9" customHeight="1" thickBot="1" x14ac:dyDescent="0.4">
      <c r="A49" s="157"/>
      <c r="B49" s="157"/>
      <c r="C49" s="157"/>
      <c r="D49" s="168" t="s">
        <v>416</v>
      </c>
      <c r="E49" s="157" t="s">
        <v>266</v>
      </c>
      <c r="F49" s="256" t="s">
        <v>645</v>
      </c>
      <c r="G49" s="168" t="s">
        <v>416</v>
      </c>
      <c r="H49" s="257" t="s">
        <v>392</v>
      </c>
      <c r="I49" s="168" t="s">
        <v>416</v>
      </c>
      <c r="J49" s="157" t="s">
        <v>266</v>
      </c>
      <c r="K49" s="171" t="s">
        <v>371</v>
      </c>
      <c r="L49" s="165" t="s">
        <v>901</v>
      </c>
      <c r="M49" s="166" t="s">
        <v>24</v>
      </c>
      <c r="N49" s="166" t="s">
        <v>24</v>
      </c>
      <c r="O49" s="166" t="s">
        <v>24</v>
      </c>
      <c r="P49" s="166" t="s">
        <v>24</v>
      </c>
      <c r="Q49" s="166"/>
      <c r="R49" s="166" t="s">
        <v>24</v>
      </c>
      <c r="S49" s="166" t="s">
        <v>24</v>
      </c>
      <c r="T49" s="233"/>
      <c r="U49"/>
      <c r="V49"/>
      <c r="W49"/>
    </row>
    <row r="50" spans="1:23" ht="15" thickBot="1" x14ac:dyDescent="0.4">
      <c r="A50" s="157"/>
      <c r="B50" s="157"/>
      <c r="C50" s="157"/>
      <c r="D50" s="176" t="s">
        <v>432</v>
      </c>
      <c r="E50" s="157" t="s">
        <v>266</v>
      </c>
      <c r="F50" s="262" t="s">
        <v>645</v>
      </c>
      <c r="G50" s="176" t="s">
        <v>432</v>
      </c>
      <c r="H50" s="263" t="s">
        <v>651</v>
      </c>
      <c r="I50" s="176" t="s">
        <v>432</v>
      </c>
      <c r="J50" s="157" t="s">
        <v>266</v>
      </c>
      <c r="K50" s="179" t="s">
        <v>371</v>
      </c>
      <c r="L50" s="165" t="s">
        <v>901</v>
      </c>
      <c r="M50" s="166" t="s">
        <v>24</v>
      </c>
      <c r="N50" s="166" t="s">
        <v>24</v>
      </c>
      <c r="O50" s="166" t="s">
        <v>24</v>
      </c>
      <c r="P50" s="166" t="s">
        <v>24</v>
      </c>
      <c r="Q50" s="166"/>
      <c r="R50" s="166" t="s">
        <v>24</v>
      </c>
      <c r="S50" s="166" t="s">
        <v>24</v>
      </c>
      <c r="T50" s="233"/>
      <c r="U50"/>
      <c r="V50"/>
      <c r="W50"/>
    </row>
    <row r="51" spans="1:23" ht="15" thickBot="1" x14ac:dyDescent="0.4">
      <c r="A51" s="157"/>
      <c r="B51" s="157"/>
      <c r="C51" s="157"/>
      <c r="D51" s="217" t="s">
        <v>406</v>
      </c>
      <c r="E51" s="157" t="s">
        <v>267</v>
      </c>
      <c r="F51" s="163" t="s">
        <v>652</v>
      </c>
      <c r="G51" s="217" t="s">
        <v>406</v>
      </c>
      <c r="H51" s="264" t="s">
        <v>394</v>
      </c>
      <c r="I51" s="217" t="s">
        <v>406</v>
      </c>
      <c r="J51" s="157" t="s">
        <v>267</v>
      </c>
      <c r="K51" s="245" t="s">
        <v>653</v>
      </c>
      <c r="L51" s="269" t="s">
        <v>902</v>
      </c>
      <c r="M51" s="246" t="s">
        <v>24</v>
      </c>
      <c r="N51" s="246" t="s">
        <v>24</v>
      </c>
      <c r="O51" s="246" t="s">
        <v>24</v>
      </c>
      <c r="P51" s="246" t="s">
        <v>24</v>
      </c>
      <c r="Q51" s="246"/>
      <c r="R51" s="246" t="s">
        <v>24</v>
      </c>
      <c r="S51" s="246" t="s">
        <v>24</v>
      </c>
      <c r="T51" s="246" t="s">
        <v>24</v>
      </c>
      <c r="U51"/>
      <c r="V51"/>
      <c r="W51"/>
    </row>
    <row r="52" spans="1:23" ht="15" thickBot="1" x14ac:dyDescent="0.4">
      <c r="A52" s="157"/>
      <c r="B52" s="157"/>
      <c r="C52" s="157"/>
      <c r="D52" s="224" t="s">
        <v>407</v>
      </c>
      <c r="E52" s="157" t="s">
        <v>267</v>
      </c>
      <c r="F52" s="169" t="s">
        <v>652</v>
      </c>
      <c r="G52" s="224" t="s">
        <v>407</v>
      </c>
      <c r="H52" s="265" t="s">
        <v>395</v>
      </c>
      <c r="I52" s="224" t="s">
        <v>407</v>
      </c>
      <c r="J52" s="157" t="s">
        <v>267</v>
      </c>
      <c r="K52" s="248" t="s">
        <v>653</v>
      </c>
      <c r="L52" s="269" t="s">
        <v>902</v>
      </c>
      <c r="M52" s="246" t="s">
        <v>24</v>
      </c>
      <c r="N52" s="246" t="s">
        <v>24</v>
      </c>
      <c r="O52" s="246" t="s">
        <v>24</v>
      </c>
      <c r="P52" s="246" t="s">
        <v>24</v>
      </c>
      <c r="Q52" s="246"/>
      <c r="R52" s="246" t="s">
        <v>24</v>
      </c>
      <c r="S52" s="246" t="s">
        <v>24</v>
      </c>
      <c r="T52" s="246" t="s">
        <v>24</v>
      </c>
      <c r="U52"/>
      <c r="V52" t="s">
        <v>555</v>
      </c>
      <c r="W52"/>
    </row>
    <row r="53" spans="1:23" ht="15" thickBot="1" x14ac:dyDescent="0.4">
      <c r="A53" s="161" t="s">
        <v>643</v>
      </c>
      <c r="B53" s="157" t="s">
        <v>401</v>
      </c>
      <c r="C53" s="467" t="s">
        <v>644</v>
      </c>
      <c r="D53" s="224" t="s">
        <v>408</v>
      </c>
      <c r="E53" s="157" t="s">
        <v>267</v>
      </c>
      <c r="F53" s="169" t="s">
        <v>652</v>
      </c>
      <c r="G53" s="224" t="s">
        <v>408</v>
      </c>
      <c r="H53" s="265" t="s">
        <v>396</v>
      </c>
      <c r="I53" s="224" t="s">
        <v>408</v>
      </c>
      <c r="J53" s="157" t="s">
        <v>267</v>
      </c>
      <c r="K53" s="248" t="s">
        <v>653</v>
      </c>
      <c r="L53" s="269" t="s">
        <v>902</v>
      </c>
      <c r="M53" s="246" t="s">
        <v>24</v>
      </c>
      <c r="N53" s="246" t="s">
        <v>24</v>
      </c>
      <c r="O53" s="246" t="s">
        <v>24</v>
      </c>
      <c r="P53" s="246" t="s">
        <v>24</v>
      </c>
      <c r="Q53" s="246"/>
      <c r="R53" s="246" t="s">
        <v>24</v>
      </c>
      <c r="S53" s="246" t="s">
        <v>24</v>
      </c>
      <c r="T53" s="246" t="s">
        <v>24</v>
      </c>
      <c r="U53"/>
      <c r="V53" t="s">
        <v>39</v>
      </c>
      <c r="W53" t="s">
        <v>39</v>
      </c>
    </row>
    <row r="54" spans="1:23" ht="15" thickBot="1" x14ac:dyDescent="0.4">
      <c r="A54"/>
      <c r="B54" s="167"/>
      <c r="C54" s="467"/>
      <c r="D54" s="224" t="s">
        <v>409</v>
      </c>
      <c r="E54" s="157" t="s">
        <v>267</v>
      </c>
      <c r="F54" s="169" t="s">
        <v>652</v>
      </c>
      <c r="G54" s="224" t="s">
        <v>409</v>
      </c>
      <c r="H54" s="265" t="s">
        <v>397</v>
      </c>
      <c r="I54" s="224" t="s">
        <v>409</v>
      </c>
      <c r="J54" s="157" t="s">
        <v>267</v>
      </c>
      <c r="K54" s="248" t="s">
        <v>653</v>
      </c>
      <c r="L54" s="269" t="s">
        <v>902</v>
      </c>
      <c r="M54" s="246" t="s">
        <v>24</v>
      </c>
      <c r="N54" s="246" t="s">
        <v>24</v>
      </c>
      <c r="O54" s="246" t="s">
        <v>24</v>
      </c>
      <c r="P54" s="246" t="s">
        <v>24</v>
      </c>
      <c r="Q54" s="246"/>
      <c r="R54" s="246" t="s">
        <v>24</v>
      </c>
      <c r="S54" s="246" t="s">
        <v>24</v>
      </c>
      <c r="T54" s="246" t="s">
        <v>24</v>
      </c>
      <c r="U54"/>
      <c r="V54" s="172" t="s">
        <v>371</v>
      </c>
      <c r="W54" s="173" t="s">
        <v>905</v>
      </c>
    </row>
    <row r="55" spans="1:23" ht="15" thickBot="1" x14ac:dyDescent="0.4">
      <c r="A55"/>
      <c r="B55" s="167"/>
      <c r="C55" s="252"/>
      <c r="D55" s="224" t="s">
        <v>423</v>
      </c>
      <c r="E55" s="157" t="s">
        <v>267</v>
      </c>
      <c r="F55" s="169" t="s">
        <v>652</v>
      </c>
      <c r="G55" s="224" t="s">
        <v>423</v>
      </c>
      <c r="H55" s="265" t="s">
        <v>398</v>
      </c>
      <c r="I55" s="224" t="s">
        <v>423</v>
      </c>
      <c r="J55" s="157" t="s">
        <v>267</v>
      </c>
      <c r="K55" s="248" t="s">
        <v>653</v>
      </c>
      <c r="L55" s="269" t="s">
        <v>902</v>
      </c>
      <c r="M55" s="246" t="s">
        <v>24</v>
      </c>
      <c r="N55" s="246" t="s">
        <v>24</v>
      </c>
      <c r="O55" s="246" t="s">
        <v>24</v>
      </c>
      <c r="P55" s="246" t="s">
        <v>24</v>
      </c>
      <c r="Q55" s="246"/>
      <c r="R55" s="246" t="s">
        <v>24</v>
      </c>
      <c r="S55" s="246" t="s">
        <v>24</v>
      </c>
      <c r="T55" s="246" t="s">
        <v>24</v>
      </c>
      <c r="U55"/>
      <c r="V55" s="258" t="s">
        <v>372</v>
      </c>
      <c r="W55" s="259" t="s">
        <v>648</v>
      </c>
    </row>
    <row r="56" spans="1:23" ht="15" thickBot="1" x14ac:dyDescent="0.4">
      <c r="A56"/>
      <c r="B56"/>
      <c r="C56"/>
      <c r="D56" s="224" t="s">
        <v>424</v>
      </c>
      <c r="E56" s="157" t="s">
        <v>267</v>
      </c>
      <c r="F56" s="169" t="s">
        <v>652</v>
      </c>
      <c r="G56" s="224" t="s">
        <v>424</v>
      </c>
      <c r="H56" s="265" t="s">
        <v>399</v>
      </c>
      <c r="I56" s="224" t="s">
        <v>424</v>
      </c>
      <c r="J56" s="157" t="s">
        <v>267</v>
      </c>
      <c r="K56" s="248" t="s">
        <v>653</v>
      </c>
      <c r="L56" s="269" t="s">
        <v>902</v>
      </c>
      <c r="M56" s="246" t="s">
        <v>24</v>
      </c>
      <c r="N56" s="246" t="s">
        <v>24</v>
      </c>
      <c r="O56" s="246" t="s">
        <v>24</v>
      </c>
      <c r="P56" s="246" t="s">
        <v>24</v>
      </c>
      <c r="Q56" s="246"/>
      <c r="R56" s="246" t="s">
        <v>24</v>
      </c>
      <c r="S56" s="246" t="s">
        <v>24</v>
      </c>
      <c r="T56" s="246" t="s">
        <v>24</v>
      </c>
      <c r="U56"/>
      <c r="V56" s="260" t="s">
        <v>343</v>
      </c>
      <c r="W56" s="261" t="s">
        <v>650</v>
      </c>
    </row>
    <row r="57" spans="1:23" ht="15" thickBot="1" x14ac:dyDescent="0.4">
      <c r="A57"/>
      <c r="B57"/>
      <c r="C57"/>
      <c r="D57" s="224" t="s">
        <v>425</v>
      </c>
      <c r="E57" s="157" t="s">
        <v>267</v>
      </c>
      <c r="F57" s="169" t="s">
        <v>652</v>
      </c>
      <c r="G57" s="224" t="s">
        <v>425</v>
      </c>
      <c r="H57" s="265" t="s">
        <v>400</v>
      </c>
      <c r="I57" s="224" t="s">
        <v>425</v>
      </c>
      <c r="J57" s="157" t="s">
        <v>267</v>
      </c>
      <c r="K57" s="248" t="s">
        <v>653</v>
      </c>
      <c r="L57" s="269" t="s">
        <v>902</v>
      </c>
      <c r="M57" s="246" t="s">
        <v>24</v>
      </c>
      <c r="N57" s="246" t="s">
        <v>24</v>
      </c>
      <c r="O57" s="246" t="s">
        <v>24</v>
      </c>
      <c r="P57" s="246" t="s">
        <v>24</v>
      </c>
      <c r="Q57" s="246"/>
      <c r="R57" s="246" t="s">
        <v>24</v>
      </c>
      <c r="S57" s="246" t="s">
        <v>24</v>
      </c>
      <c r="T57" s="246" t="s">
        <v>24</v>
      </c>
      <c r="U57"/>
      <c r="V57"/>
      <c r="W57"/>
    </row>
    <row r="58" spans="1:23" ht="15" thickBot="1" x14ac:dyDescent="0.4">
      <c r="A58"/>
      <c r="B58"/>
      <c r="C58"/>
      <c r="D58" s="229" t="s">
        <v>426</v>
      </c>
      <c r="E58" s="157" t="s">
        <v>267</v>
      </c>
      <c r="F58" s="177" t="s">
        <v>652</v>
      </c>
      <c r="G58" s="229" t="s">
        <v>426</v>
      </c>
      <c r="H58" s="266" t="s">
        <v>393</v>
      </c>
      <c r="I58" s="229" t="s">
        <v>426</v>
      </c>
      <c r="J58" s="157" t="s">
        <v>267</v>
      </c>
      <c r="K58" s="250" t="s">
        <v>653</v>
      </c>
      <c r="L58" s="269" t="s">
        <v>902</v>
      </c>
      <c r="M58" s="246" t="s">
        <v>24</v>
      </c>
      <c r="N58" s="246" t="s">
        <v>24</v>
      </c>
      <c r="O58" s="246" t="s">
        <v>24</v>
      </c>
      <c r="P58" s="246" t="s">
        <v>24</v>
      </c>
      <c r="Q58" s="246"/>
      <c r="R58" s="246" t="s">
        <v>24</v>
      </c>
      <c r="S58" s="246" t="s">
        <v>24</v>
      </c>
      <c r="T58" s="246" t="s">
        <v>24</v>
      </c>
      <c r="U58"/>
      <c r="V58"/>
      <c r="W58"/>
    </row>
    <row r="59" spans="1:23" ht="15" thickBot="1" x14ac:dyDescent="0.4">
      <c r="A59"/>
      <c r="B59"/>
      <c r="C59"/>
      <c r="D59" s="217" t="s">
        <v>655</v>
      </c>
      <c r="E59" s="157" t="s">
        <v>266</v>
      </c>
      <c r="F59" s="267" t="s">
        <v>656</v>
      </c>
      <c r="G59" s="217" t="s">
        <v>655</v>
      </c>
      <c r="H59" s="268" t="s">
        <v>422</v>
      </c>
      <c r="I59" s="217" t="s">
        <v>655</v>
      </c>
      <c r="J59" s="157" t="s">
        <v>266</v>
      </c>
      <c r="K59" s="245" t="s">
        <v>900</v>
      </c>
      <c r="L59" s="269" t="s">
        <v>902</v>
      </c>
      <c r="M59" s="246" t="s">
        <v>24</v>
      </c>
      <c r="N59" s="246" t="s">
        <v>24</v>
      </c>
      <c r="O59" s="246" t="s">
        <v>24</v>
      </c>
      <c r="P59" s="246" t="s">
        <v>24</v>
      </c>
      <c r="Q59" s="246" t="s">
        <v>24</v>
      </c>
      <c r="R59" s="246" t="s">
        <v>24</v>
      </c>
      <c r="S59" s="246" t="s">
        <v>24</v>
      </c>
      <c r="T59" s="246" t="s">
        <v>24</v>
      </c>
      <c r="U59"/>
      <c r="V59"/>
      <c r="W59"/>
    </row>
    <row r="60" spans="1:23" ht="15" thickBot="1" x14ac:dyDescent="0.4">
      <c r="A60"/>
      <c r="B60"/>
      <c r="C60"/>
      <c r="D60" s="224" t="s">
        <v>657</v>
      </c>
      <c r="E60" s="157" t="s">
        <v>266</v>
      </c>
      <c r="F60" s="270" t="s">
        <v>656</v>
      </c>
      <c r="G60" s="224" t="s">
        <v>657</v>
      </c>
      <c r="H60" s="271" t="s">
        <v>658</v>
      </c>
      <c r="I60" s="224" t="s">
        <v>657</v>
      </c>
      <c r="J60" s="157" t="s">
        <v>266</v>
      </c>
      <c r="K60" s="248" t="s">
        <v>900</v>
      </c>
      <c r="L60" s="269" t="s">
        <v>902</v>
      </c>
      <c r="M60" s="246" t="s">
        <v>24</v>
      </c>
      <c r="N60" s="246" t="s">
        <v>24</v>
      </c>
      <c r="O60" s="246" t="s">
        <v>24</v>
      </c>
      <c r="P60" s="246" t="s">
        <v>24</v>
      </c>
      <c r="Q60" s="246" t="s">
        <v>24</v>
      </c>
      <c r="R60" s="246" t="s">
        <v>24</v>
      </c>
      <c r="S60" s="246" t="s">
        <v>24</v>
      </c>
      <c r="T60" s="246" t="s">
        <v>24</v>
      </c>
      <c r="U60"/>
      <c r="V60"/>
      <c r="W60"/>
    </row>
    <row r="61" spans="1:23" ht="15" thickBot="1" x14ac:dyDescent="0.4">
      <c r="A61"/>
      <c r="B61"/>
      <c r="C61"/>
      <c r="D61" s="229" t="s">
        <v>659</v>
      </c>
      <c r="E61" s="157" t="s">
        <v>266</v>
      </c>
      <c r="F61" s="273" t="s">
        <v>656</v>
      </c>
      <c r="G61" s="229" t="s">
        <v>659</v>
      </c>
      <c r="H61" s="274" t="s">
        <v>660</v>
      </c>
      <c r="I61" s="229" t="s">
        <v>659</v>
      </c>
      <c r="J61" s="157" t="s">
        <v>266</v>
      </c>
      <c r="K61" s="250" t="s">
        <v>900</v>
      </c>
      <c r="L61" s="269" t="s">
        <v>902</v>
      </c>
      <c r="M61" s="246" t="s">
        <v>24</v>
      </c>
      <c r="N61" s="246" t="s">
        <v>24</v>
      </c>
      <c r="O61" s="246" t="s">
        <v>24</v>
      </c>
      <c r="P61" s="246" t="s">
        <v>24</v>
      </c>
      <c r="Q61" s="246" t="s">
        <v>24</v>
      </c>
      <c r="R61" s="246" t="s">
        <v>24</v>
      </c>
      <c r="S61" s="246" t="s">
        <v>24</v>
      </c>
      <c r="T61" s="246" t="s">
        <v>24</v>
      </c>
      <c r="U61"/>
      <c r="V61"/>
      <c r="W61"/>
    </row>
    <row r="62" spans="1:23" x14ac:dyDescent="0.35">
      <c r="A62"/>
      <c r="B62"/>
      <c r="C62"/>
      <c r="D62" s="160"/>
      <c r="E62"/>
      <c r="F62"/>
      <c r="G62" s="160"/>
      <c r="H62"/>
      <c r="I62" s="160"/>
      <c r="J62"/>
      <c r="K62" s="160"/>
      <c r="L62" s="160"/>
      <c r="M62" s="160"/>
      <c r="N62" s="160"/>
      <c r="O62" s="160"/>
      <c r="P62" s="160"/>
      <c r="Q62" s="160"/>
      <c r="R62" s="160"/>
      <c r="S62" s="160"/>
      <c r="T62"/>
      <c r="U62"/>
      <c r="V62"/>
      <c r="W62"/>
    </row>
    <row r="63" spans="1:23" ht="15" thickBot="1" x14ac:dyDescent="0.4">
      <c r="A63"/>
      <c r="B63"/>
      <c r="C63"/>
      <c r="D63" s="158" t="s">
        <v>39</v>
      </c>
      <c r="E63" s="158" t="s">
        <v>39</v>
      </c>
      <c r="F63" s="158" t="s">
        <v>39</v>
      </c>
      <c r="G63" s="158" t="s">
        <v>39</v>
      </c>
      <c r="H63" s="160" t="s">
        <v>39</v>
      </c>
      <c r="I63" s="158" t="s">
        <v>39</v>
      </c>
      <c r="J63" s="158" t="s">
        <v>39</v>
      </c>
      <c r="K63" s="158" t="s">
        <v>39</v>
      </c>
      <c r="L63" s="158" t="s">
        <v>39</v>
      </c>
      <c r="M63" s="160"/>
      <c r="N63" s="160"/>
      <c r="O63" s="160"/>
      <c r="P63" s="160"/>
      <c r="Q63" s="160"/>
      <c r="R63" s="160"/>
      <c r="S63" s="160"/>
      <c r="T63"/>
      <c r="U63"/>
      <c r="V63"/>
      <c r="W63"/>
    </row>
    <row r="64" spans="1:23" ht="15" thickBot="1" x14ac:dyDescent="0.4">
      <c r="A64"/>
      <c r="B64"/>
      <c r="C64"/>
      <c r="D64" s="182" t="s">
        <v>559</v>
      </c>
      <c r="E64" s="157" t="s">
        <v>267</v>
      </c>
      <c r="F64" s="276" t="s">
        <v>662</v>
      </c>
      <c r="G64" s="182" t="s">
        <v>559</v>
      </c>
      <c r="H64" s="183" t="s">
        <v>427</v>
      </c>
      <c r="I64" s="182" t="s">
        <v>559</v>
      </c>
      <c r="J64" s="157" t="s">
        <v>267</v>
      </c>
      <c r="K64" s="184" t="s">
        <v>374</v>
      </c>
      <c r="L64" s="184" t="s">
        <v>903</v>
      </c>
      <c r="M64" s="185" t="s">
        <v>24</v>
      </c>
      <c r="N64" s="185" t="s">
        <v>24</v>
      </c>
      <c r="O64" s="185" t="s">
        <v>24</v>
      </c>
      <c r="P64" s="185" t="s">
        <v>24</v>
      </c>
      <c r="Q64" s="185"/>
      <c r="R64" s="185" t="s">
        <v>24</v>
      </c>
      <c r="S64" s="185" t="s">
        <v>24</v>
      </c>
      <c r="T64" s="185"/>
      <c r="U64"/>
      <c r="V64"/>
      <c r="W64"/>
    </row>
    <row r="65" spans="1:23" ht="15" thickBot="1" x14ac:dyDescent="0.4">
      <c r="A65"/>
      <c r="B65"/>
      <c r="C65"/>
      <c r="D65" s="187" t="s">
        <v>560</v>
      </c>
      <c r="E65" s="157" t="s">
        <v>267</v>
      </c>
      <c r="F65" s="277" t="s">
        <v>662</v>
      </c>
      <c r="G65" s="187" t="s">
        <v>560</v>
      </c>
      <c r="H65" s="188" t="s">
        <v>428</v>
      </c>
      <c r="I65" s="187" t="s">
        <v>560</v>
      </c>
      <c r="J65" s="157" t="s">
        <v>267</v>
      </c>
      <c r="K65" s="189" t="s">
        <v>374</v>
      </c>
      <c r="L65" s="184" t="s">
        <v>903</v>
      </c>
      <c r="M65" s="185" t="s">
        <v>24</v>
      </c>
      <c r="N65" s="185" t="s">
        <v>24</v>
      </c>
      <c r="O65" s="185" t="s">
        <v>24</v>
      </c>
      <c r="P65" s="185" t="s">
        <v>24</v>
      </c>
      <c r="Q65" s="185"/>
      <c r="R65" s="185" t="s">
        <v>24</v>
      </c>
      <c r="S65" s="185" t="s">
        <v>24</v>
      </c>
      <c r="T65" s="185"/>
      <c r="U65"/>
      <c r="V65"/>
      <c r="W65"/>
    </row>
    <row r="66" spans="1:23" ht="15" thickBot="1" x14ac:dyDescent="0.4">
      <c r="A66"/>
      <c r="B66" s="157" t="s">
        <v>654</v>
      </c>
      <c r="C66" s="467" t="s">
        <v>411</v>
      </c>
      <c r="D66" s="187" t="s">
        <v>561</v>
      </c>
      <c r="E66" s="157" t="s">
        <v>267</v>
      </c>
      <c r="F66" s="277" t="s">
        <v>662</v>
      </c>
      <c r="G66" s="187" t="s">
        <v>561</v>
      </c>
      <c r="H66" s="188" t="s">
        <v>429</v>
      </c>
      <c r="I66" s="187" t="s">
        <v>561</v>
      </c>
      <c r="J66" s="157" t="s">
        <v>267</v>
      </c>
      <c r="K66" s="189" t="s">
        <v>547</v>
      </c>
      <c r="L66" s="184" t="s">
        <v>903</v>
      </c>
      <c r="M66" s="185" t="s">
        <v>24</v>
      </c>
      <c r="N66" s="185" t="s">
        <v>24</v>
      </c>
      <c r="O66" s="185" t="s">
        <v>24</v>
      </c>
      <c r="P66" s="185" t="s">
        <v>24</v>
      </c>
      <c r="Q66" s="185"/>
      <c r="R66" s="185" t="s">
        <v>24</v>
      </c>
      <c r="S66" s="185" t="s">
        <v>24</v>
      </c>
      <c r="T66" s="185"/>
      <c r="U66"/>
      <c r="V66"/>
      <c r="W66"/>
    </row>
    <row r="67" spans="1:23" ht="15" thickBot="1" x14ac:dyDescent="0.4">
      <c r="A67"/>
      <c r="B67" s="167"/>
      <c r="C67" s="467"/>
      <c r="D67" s="187" t="s">
        <v>562</v>
      </c>
      <c r="E67" s="157" t="s">
        <v>267</v>
      </c>
      <c r="F67" s="277" t="s">
        <v>662</v>
      </c>
      <c r="G67" s="187" t="s">
        <v>562</v>
      </c>
      <c r="H67" s="280" t="s">
        <v>898</v>
      </c>
      <c r="I67" s="187" t="s">
        <v>562</v>
      </c>
      <c r="J67" s="157" t="s">
        <v>267</v>
      </c>
      <c r="K67" s="189" t="s">
        <v>374</v>
      </c>
      <c r="L67" s="184" t="s">
        <v>903</v>
      </c>
      <c r="M67" s="185" t="s">
        <v>24</v>
      </c>
      <c r="N67" s="185" t="s">
        <v>24</v>
      </c>
      <c r="O67" s="185" t="s">
        <v>24</v>
      </c>
      <c r="P67" s="185" t="s">
        <v>24</v>
      </c>
      <c r="Q67" s="185"/>
      <c r="R67" s="185" t="s">
        <v>24</v>
      </c>
      <c r="S67" s="185" t="s">
        <v>24</v>
      </c>
      <c r="T67" s="185"/>
      <c r="U67"/>
      <c r="V67"/>
      <c r="W67"/>
    </row>
    <row r="68" spans="1:23" ht="15" thickBot="1" x14ac:dyDescent="0.4">
      <c r="A68"/>
      <c r="B68" s="157"/>
      <c r="C68" s="157"/>
      <c r="D68" s="187" t="s">
        <v>563</v>
      </c>
      <c r="E68" s="157" t="s">
        <v>267</v>
      </c>
      <c r="F68" s="277" t="s">
        <v>662</v>
      </c>
      <c r="G68" s="187" t="s">
        <v>563</v>
      </c>
      <c r="H68" s="280" t="s">
        <v>430</v>
      </c>
      <c r="I68" s="187" t="s">
        <v>563</v>
      </c>
      <c r="J68" s="157" t="s">
        <v>267</v>
      </c>
      <c r="K68" s="189" t="s">
        <v>374</v>
      </c>
      <c r="L68" s="184" t="s">
        <v>903</v>
      </c>
      <c r="M68" s="185" t="s">
        <v>24</v>
      </c>
      <c r="N68" s="185" t="s">
        <v>24</v>
      </c>
      <c r="O68" s="185" t="s">
        <v>24</v>
      </c>
      <c r="P68" s="185" t="s">
        <v>24</v>
      </c>
      <c r="Q68" s="185"/>
      <c r="R68" s="185" t="s">
        <v>24</v>
      </c>
      <c r="S68" s="185" t="s">
        <v>24</v>
      </c>
      <c r="T68" s="185"/>
      <c r="U68"/>
      <c r="V68"/>
      <c r="W68"/>
    </row>
    <row r="69" spans="1:23" ht="15" thickBot="1" x14ac:dyDescent="0.4">
      <c r="A69"/>
      <c r="B69"/>
      <c r="C69"/>
      <c r="D69" s="187" t="s">
        <v>564</v>
      </c>
      <c r="E69" s="157" t="s">
        <v>267</v>
      </c>
      <c r="F69" s="277" t="s">
        <v>662</v>
      </c>
      <c r="G69" s="187" t="s">
        <v>564</v>
      </c>
      <c r="H69" s="280" t="s">
        <v>666</v>
      </c>
      <c r="I69" s="187" t="s">
        <v>564</v>
      </c>
      <c r="J69" s="157" t="s">
        <v>267</v>
      </c>
      <c r="K69" s="189" t="s">
        <v>374</v>
      </c>
      <c r="L69" s="184" t="s">
        <v>903</v>
      </c>
      <c r="M69" s="185" t="s">
        <v>24</v>
      </c>
      <c r="N69" s="185" t="s">
        <v>24</v>
      </c>
      <c r="O69" s="185" t="s">
        <v>24</v>
      </c>
      <c r="P69" s="185" t="s">
        <v>24</v>
      </c>
      <c r="Q69" s="185"/>
      <c r="R69" s="185" t="s">
        <v>24</v>
      </c>
      <c r="S69" s="185" t="s">
        <v>24</v>
      </c>
      <c r="T69" s="185"/>
      <c r="U69"/>
      <c r="V69"/>
      <c r="W69"/>
    </row>
    <row r="70" spans="1:23" ht="14.9" customHeight="1" thickBot="1" x14ac:dyDescent="0.4">
      <c r="A70"/>
      <c r="B70" s="158"/>
      <c r="C70" s="158"/>
      <c r="D70" s="187" t="s">
        <v>667</v>
      </c>
      <c r="E70" s="157" t="s">
        <v>267</v>
      </c>
      <c r="F70" s="277" t="s">
        <v>662</v>
      </c>
      <c r="G70" s="187" t="s">
        <v>667</v>
      </c>
      <c r="H70" s="280" t="s">
        <v>431</v>
      </c>
      <c r="I70" s="187" t="s">
        <v>667</v>
      </c>
      <c r="J70" s="157" t="s">
        <v>267</v>
      </c>
      <c r="K70" s="189" t="s">
        <v>374</v>
      </c>
      <c r="L70" s="184" t="s">
        <v>903</v>
      </c>
      <c r="M70" s="185" t="s">
        <v>24</v>
      </c>
      <c r="N70" s="185" t="s">
        <v>24</v>
      </c>
      <c r="O70" s="185" t="s">
        <v>24</v>
      </c>
      <c r="P70" s="185" t="s">
        <v>24</v>
      </c>
      <c r="Q70" s="185"/>
      <c r="R70" s="185" t="s">
        <v>24</v>
      </c>
      <c r="S70" s="185" t="s">
        <v>24</v>
      </c>
      <c r="T70" s="185"/>
      <c r="U70"/>
      <c r="V70"/>
      <c r="W70"/>
    </row>
    <row r="71" spans="1:23" ht="15" thickBot="1" x14ac:dyDescent="0.4">
      <c r="A71" s="161" t="s">
        <v>661</v>
      </c>
      <c r="B71" s="157" t="s">
        <v>410</v>
      </c>
      <c r="C71" s="467" t="s">
        <v>402</v>
      </c>
      <c r="D71" s="187" t="s">
        <v>668</v>
      </c>
      <c r="E71" s="157" t="s">
        <v>267</v>
      </c>
      <c r="F71" s="277" t="s">
        <v>662</v>
      </c>
      <c r="G71" s="187" t="s">
        <v>668</v>
      </c>
      <c r="H71" s="280" t="s">
        <v>389</v>
      </c>
      <c r="I71" s="187" t="s">
        <v>668</v>
      </c>
      <c r="J71" s="157" t="s">
        <v>267</v>
      </c>
      <c r="K71" s="189" t="s">
        <v>374</v>
      </c>
      <c r="L71" s="184" t="s">
        <v>903</v>
      </c>
      <c r="M71" s="185" t="s">
        <v>24</v>
      </c>
      <c r="N71" s="185" t="s">
        <v>24</v>
      </c>
      <c r="O71" s="185" t="s">
        <v>24</v>
      </c>
      <c r="P71" s="185" t="s">
        <v>24</v>
      </c>
      <c r="Q71" s="185"/>
      <c r="R71" s="185" t="s">
        <v>24</v>
      </c>
      <c r="S71" s="185" t="s">
        <v>24</v>
      </c>
      <c r="T71" s="185"/>
      <c r="U71"/>
      <c r="V71" t="s">
        <v>555</v>
      </c>
      <c r="W71"/>
    </row>
    <row r="72" spans="1:23" ht="15" thickBot="1" x14ac:dyDescent="0.4">
      <c r="A72"/>
      <c r="B72" s="167"/>
      <c r="C72" s="467"/>
      <c r="D72" s="283" t="s">
        <v>669</v>
      </c>
      <c r="E72" s="157" t="s">
        <v>267</v>
      </c>
      <c r="F72" s="284" t="s">
        <v>662</v>
      </c>
      <c r="G72" s="283" t="s">
        <v>669</v>
      </c>
      <c r="H72" s="240" t="s">
        <v>670</v>
      </c>
      <c r="I72" s="283" t="s">
        <v>669</v>
      </c>
      <c r="J72" s="157" t="s">
        <v>267</v>
      </c>
      <c r="K72" s="190" t="s">
        <v>374</v>
      </c>
      <c r="L72" s="184" t="s">
        <v>903</v>
      </c>
      <c r="M72" s="185" t="s">
        <v>24</v>
      </c>
      <c r="N72" s="185" t="s">
        <v>24</v>
      </c>
      <c r="O72" s="185" t="s">
        <v>24</v>
      </c>
      <c r="P72" s="185" t="s">
        <v>24</v>
      </c>
      <c r="Q72" s="185"/>
      <c r="R72" s="185" t="s">
        <v>24</v>
      </c>
      <c r="S72" s="185" t="s">
        <v>24</v>
      </c>
      <c r="T72" s="185"/>
      <c r="U72"/>
      <c r="V72" t="s">
        <v>39</v>
      </c>
      <c r="W72" t="s">
        <v>39</v>
      </c>
    </row>
    <row r="73" spans="1:23" ht="15" thickBot="1" x14ac:dyDescent="0.4">
      <c r="A73"/>
      <c r="B73" s="157"/>
      <c r="C73" s="157"/>
      <c r="D73" s="201" t="s">
        <v>671</v>
      </c>
      <c r="E73" s="157" t="s">
        <v>267</v>
      </c>
      <c r="F73" s="285" t="s">
        <v>672</v>
      </c>
      <c r="G73" s="201" t="s">
        <v>671</v>
      </c>
      <c r="H73" s="286" t="s">
        <v>417</v>
      </c>
      <c r="I73" s="201" t="s">
        <v>671</v>
      </c>
      <c r="J73" s="157" t="s">
        <v>267</v>
      </c>
      <c r="K73" s="203" t="s">
        <v>375</v>
      </c>
      <c r="L73" s="203" t="s">
        <v>904</v>
      </c>
      <c r="M73" s="205" t="s">
        <v>24</v>
      </c>
      <c r="N73" s="205" t="s">
        <v>24</v>
      </c>
      <c r="O73" s="205"/>
      <c r="P73" s="205"/>
      <c r="Q73" s="205"/>
      <c r="R73" s="205"/>
      <c r="S73" s="205"/>
      <c r="T73" s="205" t="s">
        <v>24</v>
      </c>
      <c r="U73"/>
      <c r="V73" s="278" t="s">
        <v>374</v>
      </c>
      <c r="W73" s="279" t="s">
        <v>664</v>
      </c>
    </row>
    <row r="74" spans="1:23" ht="15" thickBot="1" x14ac:dyDescent="0.4">
      <c r="A74"/>
      <c r="B74" s="157"/>
      <c r="C74" s="157"/>
      <c r="D74" s="242" t="s">
        <v>674</v>
      </c>
      <c r="E74" s="157" t="s">
        <v>267</v>
      </c>
      <c r="F74" s="287" t="s">
        <v>672</v>
      </c>
      <c r="G74" s="206" t="s">
        <v>674</v>
      </c>
      <c r="H74" s="288" t="s">
        <v>418</v>
      </c>
      <c r="I74" s="206" t="s">
        <v>674</v>
      </c>
      <c r="J74" s="157" t="s">
        <v>267</v>
      </c>
      <c r="K74" s="208" t="s">
        <v>375</v>
      </c>
      <c r="L74" s="203" t="s">
        <v>904</v>
      </c>
      <c r="M74" s="205" t="s">
        <v>24</v>
      </c>
      <c r="N74" s="205" t="s">
        <v>24</v>
      </c>
      <c r="O74" s="205"/>
      <c r="P74" s="205"/>
      <c r="Q74" s="205"/>
      <c r="R74" s="205"/>
      <c r="S74" s="205"/>
      <c r="T74" s="205" t="s">
        <v>24</v>
      </c>
      <c r="U74"/>
      <c r="V74" s="281" t="s">
        <v>375</v>
      </c>
      <c r="W74" s="282" t="s">
        <v>665</v>
      </c>
    </row>
    <row r="75" spans="1:23" ht="15" thickBot="1" x14ac:dyDescent="0.4">
      <c r="A75"/>
      <c r="B75" s="157"/>
      <c r="C75" s="157"/>
      <c r="D75" s="242" t="s">
        <v>675</v>
      </c>
      <c r="E75" s="157" t="s">
        <v>267</v>
      </c>
      <c r="F75" s="287" t="s">
        <v>672</v>
      </c>
      <c r="G75" s="206" t="s">
        <v>675</v>
      </c>
      <c r="H75" s="288" t="s">
        <v>419</v>
      </c>
      <c r="I75" s="206" t="s">
        <v>675</v>
      </c>
      <c r="J75" s="157" t="s">
        <v>267</v>
      </c>
      <c r="K75" s="208" t="s">
        <v>375</v>
      </c>
      <c r="L75" s="203" t="s">
        <v>904</v>
      </c>
      <c r="M75" s="205" t="s">
        <v>24</v>
      </c>
      <c r="N75" s="205" t="s">
        <v>24</v>
      </c>
      <c r="O75" s="205"/>
      <c r="P75" s="205"/>
      <c r="Q75" s="205"/>
      <c r="R75" s="205"/>
      <c r="S75" s="205"/>
      <c r="T75" s="205" t="s">
        <v>24</v>
      </c>
      <c r="U75"/>
      <c r="V75"/>
      <c r="W75"/>
    </row>
    <row r="76" spans="1:23" ht="15" thickBot="1" x14ac:dyDescent="0.4">
      <c r="A76"/>
      <c r="B76" s="157"/>
      <c r="C76" s="157"/>
      <c r="D76" s="242" t="s">
        <v>676</v>
      </c>
      <c r="E76" s="157" t="s">
        <v>267</v>
      </c>
      <c r="F76" s="287" t="s">
        <v>672</v>
      </c>
      <c r="G76" s="206" t="s">
        <v>676</v>
      </c>
      <c r="H76" s="288" t="s">
        <v>420</v>
      </c>
      <c r="I76" s="206" t="s">
        <v>676</v>
      </c>
      <c r="J76" s="157" t="s">
        <v>267</v>
      </c>
      <c r="K76" s="208" t="s">
        <v>375</v>
      </c>
      <c r="L76" s="203" t="s">
        <v>904</v>
      </c>
      <c r="M76" s="205" t="s">
        <v>24</v>
      </c>
      <c r="N76" s="205" t="s">
        <v>24</v>
      </c>
      <c r="O76" s="205"/>
      <c r="P76" s="205"/>
      <c r="Q76" s="205"/>
      <c r="R76" s="205"/>
      <c r="S76" s="205"/>
      <c r="T76" s="205" t="s">
        <v>24</v>
      </c>
      <c r="U76"/>
      <c r="V76"/>
      <c r="W76"/>
    </row>
    <row r="77" spans="1:23" ht="15" thickBot="1" x14ac:dyDescent="0.4">
      <c r="A77"/>
      <c r="B77" s="157"/>
      <c r="C77" s="157"/>
      <c r="D77" s="289" t="s">
        <v>677</v>
      </c>
      <c r="E77" s="157" t="s">
        <v>267</v>
      </c>
      <c r="F77" s="290" t="s">
        <v>672</v>
      </c>
      <c r="G77" s="210" t="s">
        <v>677</v>
      </c>
      <c r="H77" s="291" t="s">
        <v>421</v>
      </c>
      <c r="I77" s="210" t="s">
        <v>677</v>
      </c>
      <c r="J77" s="157" t="s">
        <v>267</v>
      </c>
      <c r="K77" s="212" t="s">
        <v>375</v>
      </c>
      <c r="L77" s="203" t="s">
        <v>904</v>
      </c>
      <c r="M77" s="205" t="s">
        <v>24</v>
      </c>
      <c r="N77" s="205" t="s">
        <v>24</v>
      </c>
      <c r="O77" s="205"/>
      <c r="P77" s="205"/>
      <c r="Q77" s="205"/>
      <c r="R77" s="205"/>
      <c r="S77" s="205"/>
      <c r="T77" s="205" t="s">
        <v>24</v>
      </c>
      <c r="U77"/>
      <c r="V77"/>
      <c r="W77"/>
    </row>
    <row r="78" spans="1:23" x14ac:dyDescent="0.35">
      <c r="A78"/>
      <c r="B78" s="157"/>
      <c r="C78" s="157"/>
      <c r="D78" s="160"/>
      <c r="E78"/>
      <c r="F78"/>
      <c r="G78" s="160"/>
      <c r="H78"/>
      <c r="I78" s="160"/>
      <c r="J78"/>
      <c r="K78" s="160"/>
      <c r="L78" s="160"/>
      <c r="M78" s="160"/>
      <c r="N78" s="160"/>
      <c r="O78" s="160"/>
      <c r="P78" s="160"/>
      <c r="Q78" s="160"/>
      <c r="R78" s="160"/>
      <c r="S78" s="160"/>
      <c r="T78"/>
      <c r="U78"/>
      <c r="V78"/>
      <c r="W78"/>
    </row>
    <row r="79" spans="1:23" ht="15" thickBot="1" x14ac:dyDescent="0.4">
      <c r="A79"/>
      <c r="B79" s="157"/>
      <c r="C79" s="157"/>
      <c r="D79" s="158" t="s">
        <v>39</v>
      </c>
      <c r="E79" s="158" t="s">
        <v>39</v>
      </c>
      <c r="F79" s="158" t="s">
        <v>39</v>
      </c>
      <c r="G79" s="158" t="s">
        <v>39</v>
      </c>
      <c r="H79" s="160" t="s">
        <v>39</v>
      </c>
      <c r="I79" s="158" t="s">
        <v>39</v>
      </c>
      <c r="J79" s="158" t="s">
        <v>39</v>
      </c>
      <c r="K79" s="158" t="s">
        <v>39</v>
      </c>
      <c r="L79" s="158" t="s">
        <v>39</v>
      </c>
      <c r="M79" s="160"/>
      <c r="N79" s="160"/>
      <c r="O79" s="160"/>
      <c r="P79" s="160"/>
      <c r="Q79" s="160"/>
      <c r="R79" s="160"/>
      <c r="S79" s="160"/>
      <c r="T79"/>
      <c r="U79"/>
      <c r="V79"/>
      <c r="W79"/>
    </row>
    <row r="80" spans="1:23" x14ac:dyDescent="0.35">
      <c r="A80"/>
      <c r="B80" s="157" t="s">
        <v>654</v>
      </c>
      <c r="C80" s="467" t="s">
        <v>411</v>
      </c>
      <c r="D80" s="182" t="s">
        <v>559</v>
      </c>
      <c r="E80" s="157" t="s">
        <v>267</v>
      </c>
      <c r="F80" s="276" t="s">
        <v>662</v>
      </c>
      <c r="G80" s="182" t="s">
        <v>559</v>
      </c>
      <c r="H80" s="183" t="s">
        <v>427</v>
      </c>
      <c r="I80" s="182" t="s">
        <v>559</v>
      </c>
      <c r="J80" s="157" t="s">
        <v>267</v>
      </c>
      <c r="K80" s="184" t="s">
        <v>374</v>
      </c>
      <c r="L80" s="184" t="s">
        <v>663</v>
      </c>
      <c r="M80" s="185" t="s">
        <v>24</v>
      </c>
      <c r="N80" s="185" t="s">
        <v>24</v>
      </c>
      <c r="O80" s="185" t="s">
        <v>24</v>
      </c>
      <c r="P80" s="185" t="s">
        <v>24</v>
      </c>
      <c r="Q80" s="185"/>
      <c r="R80" s="185" t="s">
        <v>24</v>
      </c>
      <c r="S80" s="185" t="s">
        <v>24</v>
      </c>
      <c r="T80" s="185"/>
      <c r="U80"/>
      <c r="V80"/>
      <c r="W80"/>
    </row>
    <row r="81" spans="1:23" x14ac:dyDescent="0.35">
      <c r="A81"/>
      <c r="B81" s="167"/>
      <c r="C81" s="467"/>
      <c r="D81" s="187" t="s">
        <v>560</v>
      </c>
      <c r="E81" s="157" t="s">
        <v>267</v>
      </c>
      <c r="F81" s="277" t="s">
        <v>662</v>
      </c>
      <c r="G81" s="187" t="s">
        <v>560</v>
      </c>
      <c r="H81" s="188" t="s">
        <v>428</v>
      </c>
      <c r="I81" s="187" t="s">
        <v>560</v>
      </c>
      <c r="J81" s="157" t="s">
        <v>267</v>
      </c>
      <c r="K81" s="189" t="s">
        <v>374</v>
      </c>
      <c r="L81" s="189" t="s">
        <v>663</v>
      </c>
      <c r="M81" s="185" t="s">
        <v>24</v>
      </c>
      <c r="N81" s="185" t="s">
        <v>24</v>
      </c>
      <c r="O81" s="185" t="s">
        <v>24</v>
      </c>
      <c r="P81" s="185" t="s">
        <v>24</v>
      </c>
      <c r="Q81" s="185"/>
      <c r="R81" s="185" t="s">
        <v>24</v>
      </c>
      <c r="S81" s="185" t="s">
        <v>24</v>
      </c>
      <c r="T81" s="185"/>
      <c r="U81"/>
      <c r="V81"/>
      <c r="W81"/>
    </row>
    <row r="82" spans="1:23" ht="15.65" customHeight="1" x14ac:dyDescent="0.35">
      <c r="A82"/>
      <c r="B82" s="157"/>
      <c r="C82" s="157"/>
      <c r="D82" s="187" t="s">
        <v>561</v>
      </c>
      <c r="E82" s="157" t="s">
        <v>267</v>
      </c>
      <c r="F82" s="277" t="s">
        <v>662</v>
      </c>
      <c r="G82" s="187" t="s">
        <v>561</v>
      </c>
      <c r="H82" s="188" t="s">
        <v>429</v>
      </c>
      <c r="I82" s="187" t="s">
        <v>561</v>
      </c>
      <c r="J82" s="157" t="s">
        <v>267</v>
      </c>
      <c r="K82" s="189" t="s">
        <v>547</v>
      </c>
      <c r="L82" s="189" t="s">
        <v>663</v>
      </c>
      <c r="M82" s="185" t="s">
        <v>24</v>
      </c>
      <c r="N82" s="185" t="s">
        <v>24</v>
      </c>
      <c r="O82" s="185" t="s">
        <v>24</v>
      </c>
      <c r="P82" s="185" t="s">
        <v>24</v>
      </c>
      <c r="Q82" s="185"/>
      <c r="R82" s="185" t="s">
        <v>24</v>
      </c>
      <c r="S82" s="185" t="s">
        <v>24</v>
      </c>
      <c r="T82" s="185"/>
      <c r="U82"/>
      <c r="V82"/>
      <c r="W82"/>
    </row>
    <row r="83" spans="1:23" x14ac:dyDescent="0.35">
      <c r="A83"/>
      <c r="B83" s="157"/>
      <c r="C83" s="157"/>
      <c r="D83" s="187" t="s">
        <v>562</v>
      </c>
      <c r="E83" s="157" t="s">
        <v>267</v>
      </c>
      <c r="F83" s="277" t="s">
        <v>662</v>
      </c>
      <c r="G83" s="187" t="s">
        <v>562</v>
      </c>
      <c r="H83" s="280" t="s">
        <v>898</v>
      </c>
      <c r="I83" s="187" t="s">
        <v>562</v>
      </c>
      <c r="J83" s="157" t="s">
        <v>267</v>
      </c>
      <c r="K83" s="189" t="s">
        <v>374</v>
      </c>
      <c r="L83" s="189" t="s">
        <v>663</v>
      </c>
      <c r="M83" s="185" t="s">
        <v>24</v>
      </c>
      <c r="N83" s="185" t="s">
        <v>24</v>
      </c>
      <c r="O83" s="185" t="s">
        <v>24</v>
      </c>
      <c r="P83" s="185" t="s">
        <v>24</v>
      </c>
      <c r="Q83" s="185"/>
      <c r="R83" s="185" t="s">
        <v>24</v>
      </c>
      <c r="S83" s="185" t="s">
        <v>24</v>
      </c>
      <c r="T83" s="185"/>
      <c r="U83"/>
      <c r="V83"/>
      <c r="W83"/>
    </row>
    <row r="84" spans="1:23" x14ac:dyDescent="0.35">
      <c r="A84"/>
      <c r="B84" s="157"/>
      <c r="C84" s="157"/>
      <c r="D84" s="187" t="s">
        <v>563</v>
      </c>
      <c r="E84" s="157" t="s">
        <v>267</v>
      </c>
      <c r="F84" s="277" t="s">
        <v>662</v>
      </c>
      <c r="G84" s="187" t="s">
        <v>563</v>
      </c>
      <c r="H84" s="280" t="s">
        <v>430</v>
      </c>
      <c r="I84" s="187" t="s">
        <v>563</v>
      </c>
      <c r="J84" s="157" t="s">
        <v>267</v>
      </c>
      <c r="K84" s="189" t="s">
        <v>374</v>
      </c>
      <c r="L84" s="189" t="s">
        <v>663</v>
      </c>
      <c r="M84" s="185" t="s">
        <v>24</v>
      </c>
      <c r="N84" s="185" t="s">
        <v>24</v>
      </c>
      <c r="O84" s="185" t="s">
        <v>24</v>
      </c>
      <c r="P84" s="185" t="s">
        <v>24</v>
      </c>
      <c r="Q84" s="185"/>
      <c r="R84" s="185" t="s">
        <v>24</v>
      </c>
      <c r="S84" s="185" t="s">
        <v>24</v>
      </c>
      <c r="T84" s="185"/>
      <c r="U84"/>
      <c r="V84"/>
      <c r="W84"/>
    </row>
    <row r="85" spans="1:23" x14ac:dyDescent="0.35">
      <c r="A85"/>
      <c r="B85"/>
      <c r="C85"/>
      <c r="D85" s="187" t="s">
        <v>564</v>
      </c>
      <c r="E85" s="157" t="s">
        <v>267</v>
      </c>
      <c r="F85" s="277" t="s">
        <v>662</v>
      </c>
      <c r="G85" s="187" t="s">
        <v>564</v>
      </c>
      <c r="H85" s="280" t="s">
        <v>666</v>
      </c>
      <c r="I85" s="187" t="s">
        <v>564</v>
      </c>
      <c r="J85" s="157" t="s">
        <v>267</v>
      </c>
      <c r="K85" s="189" t="s">
        <v>374</v>
      </c>
      <c r="L85" s="189" t="s">
        <v>663</v>
      </c>
      <c r="M85" s="185" t="s">
        <v>24</v>
      </c>
      <c r="N85" s="185" t="s">
        <v>24</v>
      </c>
      <c r="O85" s="185" t="s">
        <v>24</v>
      </c>
      <c r="P85" s="185" t="s">
        <v>24</v>
      </c>
      <c r="Q85" s="185"/>
      <c r="R85" s="185" t="s">
        <v>24</v>
      </c>
      <c r="S85" s="185" t="s">
        <v>24</v>
      </c>
      <c r="T85" s="185"/>
      <c r="U85"/>
      <c r="V85" t="s">
        <v>555</v>
      </c>
      <c r="W85"/>
    </row>
    <row r="86" spans="1:23" x14ac:dyDescent="0.35">
      <c r="A86"/>
      <c r="B86" s="158"/>
      <c r="C86" s="158"/>
      <c r="D86" s="187" t="s">
        <v>667</v>
      </c>
      <c r="E86" s="157" t="s">
        <v>267</v>
      </c>
      <c r="F86" s="277" t="s">
        <v>662</v>
      </c>
      <c r="G86" s="187" t="s">
        <v>667</v>
      </c>
      <c r="H86" s="280" t="s">
        <v>431</v>
      </c>
      <c r="I86" s="187" t="s">
        <v>667</v>
      </c>
      <c r="J86" s="157" t="s">
        <v>267</v>
      </c>
      <c r="K86" s="189" t="s">
        <v>374</v>
      </c>
      <c r="L86" s="189" t="s">
        <v>663</v>
      </c>
      <c r="M86" s="185" t="s">
        <v>24</v>
      </c>
      <c r="N86" s="185" t="s">
        <v>24</v>
      </c>
      <c r="O86" s="185" t="s">
        <v>24</v>
      </c>
      <c r="P86" s="185" t="s">
        <v>24</v>
      </c>
      <c r="Q86" s="185"/>
      <c r="R86" s="185" t="s">
        <v>24</v>
      </c>
      <c r="S86" s="185" t="s">
        <v>24</v>
      </c>
      <c r="T86" s="185"/>
      <c r="U86"/>
      <c r="V86" t="s">
        <v>39</v>
      </c>
      <c r="W86" t="s">
        <v>39</v>
      </c>
    </row>
    <row r="87" spans="1:23" ht="29" x14ac:dyDescent="0.35">
      <c r="A87" s="161" t="s">
        <v>678</v>
      </c>
      <c r="B87" s="157" t="s">
        <v>410</v>
      </c>
      <c r="C87" s="467" t="s">
        <v>402</v>
      </c>
      <c r="D87" s="187" t="s">
        <v>668</v>
      </c>
      <c r="E87" s="157" t="s">
        <v>267</v>
      </c>
      <c r="F87" s="277" t="s">
        <v>662</v>
      </c>
      <c r="G87" s="187" t="s">
        <v>668</v>
      </c>
      <c r="H87" s="280" t="s">
        <v>389</v>
      </c>
      <c r="I87" s="187" t="s">
        <v>668</v>
      </c>
      <c r="J87" s="157" t="s">
        <v>267</v>
      </c>
      <c r="K87" s="189" t="s">
        <v>374</v>
      </c>
      <c r="L87" s="189" t="s">
        <v>663</v>
      </c>
      <c r="M87" s="185" t="s">
        <v>24</v>
      </c>
      <c r="N87" s="185" t="s">
        <v>24</v>
      </c>
      <c r="O87" s="185" t="s">
        <v>24</v>
      </c>
      <c r="P87" s="185" t="s">
        <v>24</v>
      </c>
      <c r="Q87" s="185"/>
      <c r="R87" s="185" t="s">
        <v>24</v>
      </c>
      <c r="S87" s="185" t="s">
        <v>24</v>
      </c>
      <c r="T87" s="185"/>
      <c r="U87"/>
      <c r="V87" t="s">
        <v>555</v>
      </c>
      <c r="W87"/>
    </row>
    <row r="88" spans="1:23" ht="15" thickBot="1" x14ac:dyDescent="0.4">
      <c r="A88"/>
      <c r="B88" s="167"/>
      <c r="C88" s="467"/>
      <c r="D88" s="283" t="s">
        <v>669</v>
      </c>
      <c r="E88" s="157" t="s">
        <v>267</v>
      </c>
      <c r="F88" s="284" t="s">
        <v>662</v>
      </c>
      <c r="G88" s="283" t="s">
        <v>669</v>
      </c>
      <c r="H88" s="240" t="s">
        <v>670</v>
      </c>
      <c r="I88" s="283" t="s">
        <v>669</v>
      </c>
      <c r="J88" s="157" t="s">
        <v>267</v>
      </c>
      <c r="K88" s="190" t="s">
        <v>374</v>
      </c>
      <c r="L88" s="190" t="s">
        <v>663</v>
      </c>
      <c r="M88" s="185" t="s">
        <v>24</v>
      </c>
      <c r="N88" s="185" t="s">
        <v>24</v>
      </c>
      <c r="O88" s="185" t="s">
        <v>24</v>
      </c>
      <c r="P88" s="185" t="s">
        <v>24</v>
      </c>
      <c r="Q88" s="185"/>
      <c r="R88" s="185" t="s">
        <v>24</v>
      </c>
      <c r="S88" s="185" t="s">
        <v>24</v>
      </c>
      <c r="T88" s="185"/>
      <c r="U88"/>
      <c r="V88" t="s">
        <v>39</v>
      </c>
      <c r="W88" t="s">
        <v>39</v>
      </c>
    </row>
    <row r="89" spans="1:23" ht="15" thickBot="1" x14ac:dyDescent="0.4">
      <c r="A89"/>
      <c r="B89" s="157"/>
      <c r="C89" s="157"/>
      <c r="D89" s="201" t="s">
        <v>671</v>
      </c>
      <c r="E89" s="157" t="s">
        <v>267</v>
      </c>
      <c r="F89" s="285" t="s">
        <v>672</v>
      </c>
      <c r="G89" s="201" t="s">
        <v>671</v>
      </c>
      <c r="H89" s="286" t="s">
        <v>417</v>
      </c>
      <c r="I89" s="201" t="s">
        <v>671</v>
      </c>
      <c r="J89" s="157" t="s">
        <v>267</v>
      </c>
      <c r="K89" s="203" t="s">
        <v>375</v>
      </c>
      <c r="L89" s="203" t="s">
        <v>904</v>
      </c>
      <c r="M89" s="205" t="s">
        <v>24</v>
      </c>
      <c r="N89" s="205" t="s">
        <v>24</v>
      </c>
      <c r="O89" s="205"/>
      <c r="P89" s="205"/>
      <c r="Q89" s="205"/>
      <c r="R89" s="205"/>
      <c r="S89" s="205"/>
      <c r="T89" s="205" t="s">
        <v>24</v>
      </c>
      <c r="U89"/>
      <c r="V89" s="278" t="s">
        <v>374</v>
      </c>
      <c r="W89" s="279" t="s">
        <v>664</v>
      </c>
    </row>
    <row r="90" spans="1:23" ht="15" thickBot="1" x14ac:dyDescent="0.4">
      <c r="A90"/>
      <c r="B90" s="157"/>
      <c r="C90" s="157"/>
      <c r="D90" s="242" t="s">
        <v>674</v>
      </c>
      <c r="E90" s="157" t="s">
        <v>267</v>
      </c>
      <c r="F90" s="287" t="s">
        <v>672</v>
      </c>
      <c r="G90" s="206" t="s">
        <v>674</v>
      </c>
      <c r="H90" s="288" t="s">
        <v>418</v>
      </c>
      <c r="I90" s="206" t="s">
        <v>674</v>
      </c>
      <c r="J90" s="157" t="s">
        <v>267</v>
      </c>
      <c r="K90" s="208" t="s">
        <v>375</v>
      </c>
      <c r="L90" s="203" t="s">
        <v>904</v>
      </c>
      <c r="M90" s="205" t="s">
        <v>24</v>
      </c>
      <c r="N90" s="205" t="s">
        <v>24</v>
      </c>
      <c r="O90" s="205"/>
      <c r="P90" s="205"/>
      <c r="Q90" s="205"/>
      <c r="R90" s="205"/>
      <c r="S90" s="205"/>
      <c r="T90" s="205" t="s">
        <v>24</v>
      </c>
      <c r="U90"/>
      <c r="V90" s="281" t="s">
        <v>375</v>
      </c>
      <c r="W90" s="282" t="s">
        <v>665</v>
      </c>
    </row>
    <row r="91" spans="1:23" ht="15" thickBot="1" x14ac:dyDescent="0.4">
      <c r="A91"/>
      <c r="B91" s="157"/>
      <c r="C91" s="157"/>
      <c r="D91" s="242" t="s">
        <v>675</v>
      </c>
      <c r="E91" s="157" t="s">
        <v>267</v>
      </c>
      <c r="F91" s="287" t="s">
        <v>672</v>
      </c>
      <c r="G91" s="206" t="s">
        <v>675</v>
      </c>
      <c r="H91" s="288" t="s">
        <v>419</v>
      </c>
      <c r="I91" s="206" t="s">
        <v>675</v>
      </c>
      <c r="J91" s="157" t="s">
        <v>267</v>
      </c>
      <c r="K91" s="208" t="s">
        <v>375</v>
      </c>
      <c r="L91" s="203" t="s">
        <v>904</v>
      </c>
      <c r="M91" s="205" t="s">
        <v>24</v>
      </c>
      <c r="N91" s="205" t="s">
        <v>24</v>
      </c>
      <c r="O91" s="205"/>
      <c r="P91" s="205"/>
      <c r="Q91" s="205"/>
      <c r="R91" s="205"/>
      <c r="S91" s="205"/>
      <c r="T91" s="205" t="s">
        <v>24</v>
      </c>
      <c r="U91"/>
      <c r="V91"/>
      <c r="W91"/>
    </row>
    <row r="92" spans="1:23" ht="15" thickBot="1" x14ac:dyDescent="0.4">
      <c r="A92"/>
      <c r="B92" s="157"/>
      <c r="C92" s="157"/>
      <c r="D92" s="242" t="s">
        <v>676</v>
      </c>
      <c r="E92" s="157" t="s">
        <v>267</v>
      </c>
      <c r="F92" s="287" t="s">
        <v>672</v>
      </c>
      <c r="G92" s="206" t="s">
        <v>676</v>
      </c>
      <c r="H92" s="288" t="s">
        <v>420</v>
      </c>
      <c r="I92" s="206" t="s">
        <v>676</v>
      </c>
      <c r="J92" s="157" t="s">
        <v>267</v>
      </c>
      <c r="K92" s="208" t="s">
        <v>375</v>
      </c>
      <c r="L92" s="203" t="s">
        <v>904</v>
      </c>
      <c r="M92" s="205" t="s">
        <v>24</v>
      </c>
      <c r="N92" s="205" t="s">
        <v>24</v>
      </c>
      <c r="O92" s="205"/>
      <c r="P92" s="205"/>
      <c r="Q92" s="205"/>
      <c r="R92" s="205"/>
      <c r="S92" s="205"/>
      <c r="T92" s="205" t="s">
        <v>24</v>
      </c>
      <c r="U92"/>
      <c r="V92"/>
      <c r="W92"/>
    </row>
    <row r="93" spans="1:23" ht="15" thickBot="1" x14ac:dyDescent="0.4">
      <c r="A93"/>
      <c r="B93" s="157"/>
      <c r="C93" s="157"/>
      <c r="D93" s="289" t="s">
        <v>677</v>
      </c>
      <c r="E93" s="157" t="s">
        <v>267</v>
      </c>
      <c r="F93" s="290" t="s">
        <v>672</v>
      </c>
      <c r="G93" s="210" t="s">
        <v>677</v>
      </c>
      <c r="H93" s="291" t="s">
        <v>421</v>
      </c>
      <c r="I93" s="210" t="s">
        <v>677</v>
      </c>
      <c r="J93" s="157" t="s">
        <v>267</v>
      </c>
      <c r="K93" s="212" t="s">
        <v>375</v>
      </c>
      <c r="L93" s="203" t="s">
        <v>904</v>
      </c>
      <c r="M93" s="205" t="s">
        <v>24</v>
      </c>
      <c r="N93" s="205" t="s">
        <v>24</v>
      </c>
      <c r="O93" s="205"/>
      <c r="P93" s="205"/>
      <c r="Q93" s="205"/>
      <c r="R93" s="205"/>
      <c r="S93" s="205"/>
      <c r="T93" s="205" t="s">
        <v>24</v>
      </c>
      <c r="U93"/>
      <c r="V93"/>
      <c r="W93"/>
    </row>
    <row r="94" spans="1:23" x14ac:dyDescent="0.35">
      <c r="A94"/>
      <c r="B94" s="157"/>
      <c r="C94" s="157"/>
      <c r="D94" s="160"/>
      <c r="E94"/>
      <c r="F94"/>
      <c r="G94" s="160"/>
      <c r="H94"/>
      <c r="I94" s="160"/>
      <c r="J94"/>
      <c r="K94" s="160"/>
      <c r="L94" s="160"/>
      <c r="M94" s="160"/>
      <c r="N94" s="160"/>
      <c r="O94" s="160"/>
      <c r="P94" s="160"/>
      <c r="Q94" s="160"/>
      <c r="R94" s="160"/>
      <c r="S94" s="160"/>
      <c r="T94"/>
      <c r="U94"/>
      <c r="V94"/>
      <c r="W94"/>
    </row>
    <row r="95" spans="1:23" ht="15" thickBot="1" x14ac:dyDescent="0.4">
      <c r="A95"/>
      <c r="B95" s="157"/>
      <c r="C95" s="157"/>
      <c r="D95" s="158" t="s">
        <v>39</v>
      </c>
      <c r="E95" s="158" t="s">
        <v>39</v>
      </c>
      <c r="F95" s="158" t="s">
        <v>39</v>
      </c>
      <c r="G95" s="158" t="s">
        <v>39</v>
      </c>
      <c r="H95" s="160" t="s">
        <v>39</v>
      </c>
      <c r="I95" s="158" t="s">
        <v>39</v>
      </c>
      <c r="J95" s="158" t="s">
        <v>39</v>
      </c>
      <c r="K95" s="158" t="s">
        <v>39</v>
      </c>
      <c r="L95" s="158" t="s">
        <v>39</v>
      </c>
      <c r="M95" s="160"/>
      <c r="N95" s="160"/>
      <c r="O95" s="160"/>
      <c r="P95" s="160"/>
      <c r="Q95" s="160"/>
      <c r="R95" s="160"/>
      <c r="S95" s="160"/>
      <c r="T95"/>
      <c r="U95"/>
      <c r="V95"/>
      <c r="W95"/>
    </row>
    <row r="96" spans="1:23" x14ac:dyDescent="0.35">
      <c r="A96"/>
      <c r="B96" s="157" t="s">
        <v>654</v>
      </c>
      <c r="C96" s="467" t="s">
        <v>411</v>
      </c>
      <c r="D96" s="162" t="s">
        <v>556</v>
      </c>
      <c r="E96" s="157" t="s">
        <v>266</v>
      </c>
      <c r="F96" s="254" t="s">
        <v>681</v>
      </c>
      <c r="G96" s="162" t="s">
        <v>556</v>
      </c>
      <c r="H96" s="292" t="s">
        <v>433</v>
      </c>
      <c r="I96" s="162" t="s">
        <v>556</v>
      </c>
      <c r="J96" s="157" t="s">
        <v>266</v>
      </c>
      <c r="K96" s="165" t="s">
        <v>682</v>
      </c>
      <c r="L96" s="165" t="s">
        <v>673</v>
      </c>
      <c r="M96" s="166" t="s">
        <v>24</v>
      </c>
      <c r="N96" s="166" t="s">
        <v>24</v>
      </c>
      <c r="O96" s="166" t="s">
        <v>24</v>
      </c>
      <c r="P96" s="166" t="s">
        <v>24</v>
      </c>
      <c r="Q96" s="166"/>
      <c r="R96" s="166" t="s">
        <v>24</v>
      </c>
      <c r="S96" s="166" t="s">
        <v>24</v>
      </c>
      <c r="T96" s="166" t="s">
        <v>24</v>
      </c>
      <c r="U96"/>
      <c r="V96"/>
      <c r="W96"/>
    </row>
    <row r="97" spans="1:23" x14ac:dyDescent="0.35">
      <c r="A97"/>
      <c r="B97" s="167"/>
      <c r="C97" s="467"/>
      <c r="D97" s="168" t="s">
        <v>557</v>
      </c>
      <c r="E97" s="157" t="s">
        <v>266</v>
      </c>
      <c r="F97" s="256" t="s">
        <v>681</v>
      </c>
      <c r="G97" s="168" t="s">
        <v>557</v>
      </c>
      <c r="H97" s="293" t="s">
        <v>428</v>
      </c>
      <c r="I97" s="168" t="s">
        <v>557</v>
      </c>
      <c r="J97" s="157" t="s">
        <v>266</v>
      </c>
      <c r="K97" s="171" t="s">
        <v>682</v>
      </c>
      <c r="L97" s="171" t="s">
        <v>673</v>
      </c>
      <c r="M97" s="166" t="s">
        <v>24</v>
      </c>
      <c r="N97" s="166" t="s">
        <v>24</v>
      </c>
      <c r="O97" s="166" t="s">
        <v>24</v>
      </c>
      <c r="P97" s="166" t="s">
        <v>24</v>
      </c>
      <c r="Q97" s="166"/>
      <c r="R97" s="166" t="s">
        <v>24</v>
      </c>
      <c r="S97" s="166" t="s">
        <v>24</v>
      </c>
      <c r="T97" s="166" t="s">
        <v>24</v>
      </c>
      <c r="U97"/>
      <c r="V97"/>
      <c r="W97"/>
    </row>
    <row r="98" spans="1:23" x14ac:dyDescent="0.35">
      <c r="A98"/>
      <c r="B98" s="157"/>
      <c r="C98" s="157"/>
      <c r="D98" s="168" t="s">
        <v>558</v>
      </c>
      <c r="E98" s="157" t="s">
        <v>266</v>
      </c>
      <c r="F98" s="256" t="s">
        <v>681</v>
      </c>
      <c r="G98" s="168" t="s">
        <v>558</v>
      </c>
      <c r="H98" s="293" t="s">
        <v>429</v>
      </c>
      <c r="I98" s="168" t="s">
        <v>558</v>
      </c>
      <c r="J98" s="157" t="s">
        <v>266</v>
      </c>
      <c r="K98" s="171" t="s">
        <v>682</v>
      </c>
      <c r="L98" s="171" t="s">
        <v>679</v>
      </c>
      <c r="M98" s="166" t="s">
        <v>24</v>
      </c>
      <c r="N98" s="166" t="s">
        <v>24</v>
      </c>
      <c r="O98" s="166" t="s">
        <v>24</v>
      </c>
      <c r="P98" s="166" t="s">
        <v>24</v>
      </c>
      <c r="Q98" s="166"/>
      <c r="R98" s="166" t="s">
        <v>24</v>
      </c>
      <c r="S98" s="166" t="s">
        <v>24</v>
      </c>
      <c r="T98" s="166" t="s">
        <v>24</v>
      </c>
      <c r="U98"/>
      <c r="V98"/>
      <c r="W98"/>
    </row>
    <row r="99" spans="1:23" x14ac:dyDescent="0.35">
      <c r="A99"/>
      <c r="B99" s="157"/>
      <c r="C99" s="157"/>
      <c r="D99" s="168" t="s">
        <v>683</v>
      </c>
      <c r="E99" s="157" t="s">
        <v>266</v>
      </c>
      <c r="F99" s="256" t="s">
        <v>681</v>
      </c>
      <c r="G99" s="168" t="s">
        <v>683</v>
      </c>
      <c r="H99" s="293" t="s">
        <v>434</v>
      </c>
      <c r="I99" s="168" t="s">
        <v>683</v>
      </c>
      <c r="J99" s="157" t="s">
        <v>266</v>
      </c>
      <c r="K99" s="171" t="s">
        <v>682</v>
      </c>
      <c r="L99" s="171" t="s">
        <v>679</v>
      </c>
      <c r="M99" s="166" t="s">
        <v>24</v>
      </c>
      <c r="N99" s="166" t="s">
        <v>24</v>
      </c>
      <c r="O99" s="166" t="s">
        <v>24</v>
      </c>
      <c r="P99" s="166" t="s">
        <v>24</v>
      </c>
      <c r="Q99" s="166"/>
      <c r="R99" s="166" t="s">
        <v>24</v>
      </c>
      <c r="S99" s="166" t="s">
        <v>24</v>
      </c>
      <c r="T99" s="166" t="s">
        <v>24</v>
      </c>
      <c r="U99"/>
      <c r="V99"/>
      <c r="W99"/>
    </row>
    <row r="100" spans="1:23" x14ac:dyDescent="0.35">
      <c r="A100"/>
      <c r="B100" s="157"/>
      <c r="C100" s="157"/>
      <c r="D100" s="168" t="s">
        <v>684</v>
      </c>
      <c r="E100" s="157" t="s">
        <v>266</v>
      </c>
      <c r="F100" s="256" t="s">
        <v>681</v>
      </c>
      <c r="G100" s="168" t="s">
        <v>684</v>
      </c>
      <c r="H100" s="293" t="s">
        <v>685</v>
      </c>
      <c r="I100" s="168" t="s">
        <v>684</v>
      </c>
      <c r="J100" s="157" t="s">
        <v>266</v>
      </c>
      <c r="K100" s="171" t="s">
        <v>682</v>
      </c>
      <c r="L100" s="171" t="s">
        <v>679</v>
      </c>
      <c r="M100" s="166" t="s">
        <v>24</v>
      </c>
      <c r="N100" s="166" t="s">
        <v>24</v>
      </c>
      <c r="O100" s="166" t="s">
        <v>24</v>
      </c>
      <c r="P100" s="166" t="s">
        <v>24</v>
      </c>
      <c r="Q100" s="166"/>
      <c r="R100" s="166" t="s">
        <v>24</v>
      </c>
      <c r="S100" s="166" t="s">
        <v>24</v>
      </c>
      <c r="T100" s="166" t="s">
        <v>24</v>
      </c>
      <c r="U100"/>
      <c r="V100"/>
      <c r="W100"/>
    </row>
    <row r="101" spans="1:23" x14ac:dyDescent="0.35">
      <c r="A101"/>
      <c r="B101"/>
      <c r="C101"/>
      <c r="D101" s="168" t="s">
        <v>686</v>
      </c>
      <c r="E101" s="157" t="s">
        <v>266</v>
      </c>
      <c r="F101" s="256" t="s">
        <v>681</v>
      </c>
      <c r="G101" s="168" t="s">
        <v>686</v>
      </c>
      <c r="H101" s="293" t="s">
        <v>389</v>
      </c>
      <c r="I101" s="168" t="s">
        <v>686</v>
      </c>
      <c r="J101" s="157" t="s">
        <v>266</v>
      </c>
      <c r="K101" s="171" t="s">
        <v>682</v>
      </c>
      <c r="L101" s="171" t="s">
        <v>679</v>
      </c>
      <c r="M101" s="166" t="s">
        <v>24</v>
      </c>
      <c r="N101" s="166" t="s">
        <v>24</v>
      </c>
      <c r="O101" s="166" t="s">
        <v>24</v>
      </c>
      <c r="P101" s="166" t="s">
        <v>24</v>
      </c>
      <c r="Q101" s="166"/>
      <c r="R101" s="166" t="s">
        <v>24</v>
      </c>
      <c r="S101" s="166" t="s">
        <v>24</v>
      </c>
      <c r="T101" s="166" t="s">
        <v>24</v>
      </c>
      <c r="U101"/>
      <c r="V101"/>
      <c r="W101"/>
    </row>
    <row r="102" spans="1:23" ht="15" thickBot="1" x14ac:dyDescent="0.4">
      <c r="A102"/>
      <c r="B102" s="158"/>
      <c r="C102" s="158"/>
      <c r="D102" s="176" t="s">
        <v>687</v>
      </c>
      <c r="E102" s="157" t="s">
        <v>266</v>
      </c>
      <c r="F102" s="262" t="s">
        <v>681</v>
      </c>
      <c r="G102" s="176" t="s">
        <v>687</v>
      </c>
      <c r="H102" s="293" t="s">
        <v>688</v>
      </c>
      <c r="I102" s="176" t="s">
        <v>687</v>
      </c>
      <c r="J102" s="157" t="s">
        <v>266</v>
      </c>
      <c r="K102" s="179" t="s">
        <v>682</v>
      </c>
      <c r="L102" s="179" t="s">
        <v>679</v>
      </c>
      <c r="M102" s="166" t="s">
        <v>24</v>
      </c>
      <c r="N102" s="166" t="s">
        <v>24</v>
      </c>
      <c r="O102" s="166" t="s">
        <v>24</v>
      </c>
      <c r="P102" s="166" t="s">
        <v>24</v>
      </c>
      <c r="Q102" s="166"/>
      <c r="R102" s="166" t="s">
        <v>24</v>
      </c>
      <c r="S102" s="166" t="s">
        <v>24</v>
      </c>
      <c r="T102" s="166" t="s">
        <v>24</v>
      </c>
      <c r="U102"/>
      <c r="V102"/>
      <c r="W102"/>
    </row>
    <row r="103" spans="1:23" ht="15" thickBot="1" x14ac:dyDescent="0.4">
      <c r="A103" s="161" t="s">
        <v>680</v>
      </c>
      <c r="B103" s="157" t="s">
        <v>410</v>
      </c>
      <c r="C103" s="467" t="s">
        <v>402</v>
      </c>
      <c r="D103" s="217" t="s">
        <v>689</v>
      </c>
      <c r="E103" s="157" t="s">
        <v>268</v>
      </c>
      <c r="F103" s="267" t="s">
        <v>690</v>
      </c>
      <c r="G103" s="217" t="s">
        <v>689</v>
      </c>
      <c r="H103" s="294" t="s">
        <v>412</v>
      </c>
      <c r="I103" s="217" t="s">
        <v>689</v>
      </c>
      <c r="J103" s="157" t="s">
        <v>268</v>
      </c>
      <c r="K103" s="245" t="s">
        <v>899</v>
      </c>
      <c r="L103" s="269" t="s">
        <v>679</v>
      </c>
      <c r="M103" s="246" t="s">
        <v>24</v>
      </c>
      <c r="N103" s="246" t="s">
        <v>24</v>
      </c>
      <c r="O103" s="246" t="s">
        <v>24</v>
      </c>
      <c r="P103" s="246" t="s">
        <v>24</v>
      </c>
      <c r="Q103" s="246"/>
      <c r="R103" s="246" t="s">
        <v>24</v>
      </c>
      <c r="S103" s="246" t="s">
        <v>24</v>
      </c>
      <c r="T103" s="246" t="s">
        <v>24</v>
      </c>
      <c r="U103"/>
      <c r="V103" t="s">
        <v>555</v>
      </c>
      <c r="W103"/>
    </row>
    <row r="104" spans="1:23" ht="15" thickBot="1" x14ac:dyDescent="0.4">
      <c r="A104"/>
      <c r="B104" s="167"/>
      <c r="C104" s="467"/>
      <c r="D104" s="224" t="s">
        <v>691</v>
      </c>
      <c r="E104" s="157" t="s">
        <v>268</v>
      </c>
      <c r="F104" s="270" t="s">
        <v>690</v>
      </c>
      <c r="G104" s="224" t="s">
        <v>691</v>
      </c>
      <c r="H104" s="295" t="s">
        <v>413</v>
      </c>
      <c r="I104" s="224" t="s">
        <v>691</v>
      </c>
      <c r="J104" s="157" t="s">
        <v>268</v>
      </c>
      <c r="K104" s="245" t="s">
        <v>682</v>
      </c>
      <c r="L104" s="272" t="s">
        <v>679</v>
      </c>
      <c r="M104" s="246" t="s">
        <v>24</v>
      </c>
      <c r="N104" s="246" t="s">
        <v>24</v>
      </c>
      <c r="O104" s="246" t="s">
        <v>24</v>
      </c>
      <c r="P104" s="246" t="s">
        <v>24</v>
      </c>
      <c r="Q104" s="246"/>
      <c r="R104" s="246" t="s">
        <v>24</v>
      </c>
      <c r="S104" s="246" t="s">
        <v>24</v>
      </c>
      <c r="T104" s="246" t="s">
        <v>24</v>
      </c>
      <c r="U104"/>
      <c r="V104" t="s">
        <v>39</v>
      </c>
      <c r="W104" t="s">
        <v>39</v>
      </c>
    </row>
    <row r="105" spans="1:23" ht="15" thickBot="1" x14ac:dyDescent="0.4">
      <c r="A105" s="161"/>
      <c r="B105" s="167"/>
      <c r="C105" s="157"/>
      <c r="D105" s="224" t="s">
        <v>692</v>
      </c>
      <c r="E105" s="157" t="s">
        <v>268</v>
      </c>
      <c r="F105" s="270" t="s">
        <v>690</v>
      </c>
      <c r="G105" s="224" t="s">
        <v>692</v>
      </c>
      <c r="H105" s="295" t="s">
        <v>414</v>
      </c>
      <c r="I105" s="224" t="s">
        <v>692</v>
      </c>
      <c r="J105" s="157" t="s">
        <v>268</v>
      </c>
      <c r="K105" s="245" t="s">
        <v>682</v>
      </c>
      <c r="L105" s="272" t="s">
        <v>679</v>
      </c>
      <c r="M105" s="246" t="s">
        <v>24</v>
      </c>
      <c r="N105" s="246" t="s">
        <v>24</v>
      </c>
      <c r="O105" s="246" t="s">
        <v>24</v>
      </c>
      <c r="P105" s="246" t="s">
        <v>24</v>
      </c>
      <c r="Q105" s="246"/>
      <c r="R105" s="246" t="s">
        <v>24</v>
      </c>
      <c r="S105" s="246" t="s">
        <v>24</v>
      </c>
      <c r="T105" s="246" t="s">
        <v>24</v>
      </c>
      <c r="U105"/>
      <c r="V105" s="172" t="s">
        <v>373</v>
      </c>
      <c r="W105" s="173" t="s">
        <v>664</v>
      </c>
    </row>
    <row r="106" spans="1:23" ht="15" thickBot="1" x14ac:dyDescent="0.4">
      <c r="A106" s="161"/>
      <c r="B106" s="167"/>
      <c r="C106" s="157"/>
      <c r="D106" s="229" t="s">
        <v>693</v>
      </c>
      <c r="E106" s="157" t="s">
        <v>268</v>
      </c>
      <c r="F106" s="273" t="s">
        <v>690</v>
      </c>
      <c r="G106" s="229" t="s">
        <v>693</v>
      </c>
      <c r="H106" s="296" t="s">
        <v>415</v>
      </c>
      <c r="I106" s="229" t="s">
        <v>693</v>
      </c>
      <c r="J106" s="157" t="s">
        <v>268</v>
      </c>
      <c r="K106" s="245" t="s">
        <v>682</v>
      </c>
      <c r="L106" s="275" t="s">
        <v>679</v>
      </c>
      <c r="M106" s="246" t="s">
        <v>24</v>
      </c>
      <c r="N106" s="246" t="s">
        <v>24</v>
      </c>
      <c r="O106" s="246" t="s">
        <v>24</v>
      </c>
      <c r="P106" s="246" t="s">
        <v>24</v>
      </c>
      <c r="Q106" s="246"/>
      <c r="R106" s="246" t="s">
        <v>24</v>
      </c>
      <c r="S106" s="246" t="s">
        <v>24</v>
      </c>
      <c r="T106" s="246" t="s">
        <v>24</v>
      </c>
      <c r="U106"/>
      <c r="V106" s="260" t="s">
        <v>376</v>
      </c>
      <c r="W106" s="261" t="s">
        <v>650</v>
      </c>
    </row>
    <row r="107" spans="1:23" x14ac:dyDescent="0.35">
      <c r="A107" s="161"/>
      <c r="B107" s="167"/>
      <c r="C107" s="157"/>
      <c r="D107" s="251"/>
      <c r="E107" s="157"/>
      <c r="F107" s="252"/>
      <c r="G107" s="251"/>
      <c r="H107"/>
      <c r="I107" s="251"/>
      <c r="J107" s="157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/>
      <c r="V107"/>
      <c r="W107"/>
    </row>
    <row r="108" spans="1:23" x14ac:dyDescent="0.35">
      <c r="A108" s="161"/>
      <c r="B108" s="167"/>
      <c r="C108" s="157"/>
      <c r="V108"/>
      <c r="W108"/>
    </row>
    <row r="109" spans="1:23" x14ac:dyDescent="0.35">
      <c r="A109"/>
      <c r="B109" s="167"/>
      <c r="C109" s="157"/>
      <c r="V109"/>
      <c r="W109"/>
    </row>
    <row r="110" spans="1:23" x14ac:dyDescent="0.35">
      <c r="A110"/>
      <c r="B110" s="157" t="s">
        <v>654</v>
      </c>
      <c r="C110" s="467" t="s">
        <v>411</v>
      </c>
      <c r="V110"/>
      <c r="W110"/>
    </row>
    <row r="111" spans="1:23" x14ac:dyDescent="0.35">
      <c r="A111"/>
      <c r="B111" s="167"/>
      <c r="C111" s="467"/>
      <c r="V111"/>
      <c r="W111"/>
    </row>
    <row r="112" spans="1:23" x14ac:dyDescent="0.35">
      <c r="A112"/>
      <c r="B112" s="157"/>
      <c r="C112" s="157"/>
      <c r="V112"/>
      <c r="W112"/>
    </row>
    <row r="113" spans="1:23" x14ac:dyDescent="0.35">
      <c r="A113"/>
      <c r="B113" s="157"/>
      <c r="C113" s="157"/>
      <c r="V113"/>
      <c r="W113"/>
    </row>
    <row r="114" spans="1:23" x14ac:dyDescent="0.35">
      <c r="A114"/>
      <c r="B114" s="167"/>
      <c r="C114" s="157"/>
      <c r="V114"/>
      <c r="W114"/>
    </row>
  </sheetData>
  <sheetProtection selectLockedCells="1"/>
  <mergeCells count="11">
    <mergeCell ref="C103:C104"/>
    <mergeCell ref="C110:C111"/>
    <mergeCell ref="B1:C1"/>
    <mergeCell ref="E1:F1"/>
    <mergeCell ref="C3:C5"/>
    <mergeCell ref="C53:C54"/>
    <mergeCell ref="C66:C67"/>
    <mergeCell ref="C71:C72"/>
    <mergeCell ref="C80:C81"/>
    <mergeCell ref="C87:C88"/>
    <mergeCell ref="C96:C9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F459"/>
  <sheetViews>
    <sheetView topLeftCell="E36" zoomScale="50" zoomScaleNormal="50" workbookViewId="0">
      <selection activeCell="L59" sqref="L59"/>
    </sheetView>
  </sheetViews>
  <sheetFormatPr baseColWidth="10" defaultColWidth="11.54296875" defaultRowHeight="14.5" x14ac:dyDescent="0.35"/>
  <cols>
    <col min="1" max="1" width="12.54296875" style="2" customWidth="1"/>
    <col min="2" max="2" width="150.54296875" style="2" customWidth="1"/>
    <col min="3" max="3" width="12.54296875" style="2" customWidth="1"/>
    <col min="4" max="4" width="180.54296875" style="2" customWidth="1"/>
    <col min="5" max="5" width="12.54296875" style="2" customWidth="1"/>
    <col min="6" max="6" width="75.453125" style="2" customWidth="1"/>
    <col min="7" max="7" width="12.54296875" style="2" customWidth="1"/>
    <col min="8" max="8" width="4" style="2" customWidth="1"/>
    <col min="9" max="16384" width="11.54296875" style="2"/>
  </cols>
  <sheetData>
    <row r="1" spans="1:20" customFormat="1" ht="15" thickBot="1" x14ac:dyDescent="0.4">
      <c r="A1" s="297" t="s">
        <v>347</v>
      </c>
      <c r="B1" s="297" t="s">
        <v>480</v>
      </c>
    </row>
    <row r="2" spans="1:20" s="297" customFormat="1" ht="15" thickBot="1" x14ac:dyDescent="0.4">
      <c r="A2" s="298" t="s">
        <v>171</v>
      </c>
      <c r="B2" s="299" t="s">
        <v>169</v>
      </c>
      <c r="C2" s="298" t="s">
        <v>171</v>
      </c>
      <c r="D2" s="300" t="s">
        <v>170</v>
      </c>
      <c r="E2" s="298" t="s">
        <v>171</v>
      </c>
      <c r="F2" s="301" t="s">
        <v>100</v>
      </c>
      <c r="G2" s="298" t="s">
        <v>171</v>
      </c>
      <c r="H2" s="302" t="s">
        <v>173</v>
      </c>
    </row>
    <row r="3" spans="1:20" s="297" customFormat="1" x14ac:dyDescent="0.35">
      <c r="A3" s="303" t="s">
        <v>39</v>
      </c>
      <c r="B3" s="304" t="s">
        <v>39</v>
      </c>
      <c r="C3" s="304" t="s">
        <v>39</v>
      </c>
      <c r="D3" s="304" t="s">
        <v>39</v>
      </c>
      <c r="E3" s="304" t="s">
        <v>39</v>
      </c>
      <c r="F3" s="305" t="s">
        <v>39</v>
      </c>
      <c r="G3" s="304" t="s">
        <v>39</v>
      </c>
      <c r="H3" s="306" t="s">
        <v>39</v>
      </c>
    </row>
    <row r="4" spans="1:20" customFormat="1" ht="14.5" customHeight="1" x14ac:dyDescent="0.35">
      <c r="A4" s="307" t="s">
        <v>130</v>
      </c>
      <c r="B4" s="308" t="s">
        <v>33</v>
      </c>
      <c r="C4" s="309" t="s">
        <v>130</v>
      </c>
      <c r="D4" s="308" t="s">
        <v>132</v>
      </c>
      <c r="E4" s="309" t="s">
        <v>130</v>
      </c>
      <c r="F4" s="309" t="s">
        <v>695</v>
      </c>
      <c r="G4" s="309" t="s">
        <v>130</v>
      </c>
      <c r="H4" s="310" t="s">
        <v>2</v>
      </c>
      <c r="I4" s="186" t="s">
        <v>6</v>
      </c>
      <c r="K4" s="186" t="s">
        <v>8</v>
      </c>
      <c r="M4" s="186" t="s">
        <v>10</v>
      </c>
      <c r="O4" t="s">
        <v>474</v>
      </c>
      <c r="T4" s="2"/>
    </row>
    <row r="5" spans="1:20" customFormat="1" ht="14.5" customHeight="1" x14ac:dyDescent="0.35">
      <c r="A5" s="307" t="s">
        <v>131</v>
      </c>
      <c r="B5" s="308" t="s">
        <v>33</v>
      </c>
      <c r="C5" s="309" t="s">
        <v>131</v>
      </c>
      <c r="D5" s="308" t="s">
        <v>34</v>
      </c>
      <c r="E5" s="309" t="s">
        <v>131</v>
      </c>
      <c r="F5" s="309" t="s">
        <v>695</v>
      </c>
      <c r="G5" s="309" t="s">
        <v>131</v>
      </c>
      <c r="H5" s="310" t="s">
        <v>2</v>
      </c>
      <c r="I5" s="186" t="s">
        <v>6</v>
      </c>
      <c r="K5" s="186" t="s">
        <v>8</v>
      </c>
      <c r="M5" s="186" t="s">
        <v>10</v>
      </c>
      <c r="T5" s="2"/>
    </row>
    <row r="6" spans="1:20" customFormat="1" ht="14.5" customHeight="1" x14ac:dyDescent="0.35">
      <c r="A6" s="307" t="s">
        <v>133</v>
      </c>
      <c r="B6" s="308" t="s">
        <v>35</v>
      </c>
      <c r="C6" s="309" t="s">
        <v>133</v>
      </c>
      <c r="D6" s="308" t="s">
        <v>134</v>
      </c>
      <c r="E6" s="309" t="s">
        <v>133</v>
      </c>
      <c r="F6" s="309" t="s">
        <v>695</v>
      </c>
      <c r="G6" s="309" t="s">
        <v>133</v>
      </c>
      <c r="H6" s="310" t="s">
        <v>2</v>
      </c>
      <c r="I6" s="186" t="s">
        <v>6</v>
      </c>
      <c r="K6" s="186" t="s">
        <v>8</v>
      </c>
      <c r="M6" s="186" t="s">
        <v>10</v>
      </c>
      <c r="T6" s="2"/>
    </row>
    <row r="7" spans="1:20" customFormat="1" ht="14.5" customHeight="1" x14ac:dyDescent="0.35">
      <c r="A7" s="307" t="s">
        <v>135</v>
      </c>
      <c r="B7" s="308" t="s">
        <v>36</v>
      </c>
      <c r="C7" s="309" t="s">
        <v>135</v>
      </c>
      <c r="D7" s="308" t="s">
        <v>696</v>
      </c>
      <c r="E7" s="309" t="s">
        <v>135</v>
      </c>
      <c r="F7" s="309" t="s">
        <v>695</v>
      </c>
      <c r="G7" s="309" t="s">
        <v>135</v>
      </c>
      <c r="H7" s="310" t="s">
        <v>2</v>
      </c>
      <c r="I7" s="186" t="s">
        <v>6</v>
      </c>
      <c r="K7" s="186" t="s">
        <v>8</v>
      </c>
      <c r="M7" s="186" t="s">
        <v>10</v>
      </c>
      <c r="T7" s="2"/>
    </row>
    <row r="8" spans="1:20" customFormat="1" ht="14.5" customHeight="1" x14ac:dyDescent="0.35">
      <c r="A8" s="307" t="s">
        <v>697</v>
      </c>
      <c r="B8" s="308" t="s">
        <v>36</v>
      </c>
      <c r="C8" s="309" t="s">
        <v>697</v>
      </c>
      <c r="D8" s="308" t="s">
        <v>698</v>
      </c>
      <c r="E8" s="309" t="s">
        <v>697</v>
      </c>
      <c r="F8" s="309" t="s">
        <v>695</v>
      </c>
      <c r="G8" s="309" t="s">
        <v>697</v>
      </c>
      <c r="H8" s="310" t="s">
        <v>2</v>
      </c>
      <c r="I8" s="186" t="s">
        <v>6</v>
      </c>
      <c r="K8" s="186" t="s">
        <v>8</v>
      </c>
      <c r="M8" s="186" t="s">
        <v>10</v>
      </c>
      <c r="T8" s="2"/>
    </row>
    <row r="9" spans="1:20" customFormat="1" ht="14.5" customHeight="1" x14ac:dyDescent="0.35">
      <c r="A9" s="307" t="s">
        <v>699</v>
      </c>
      <c r="B9" s="308" t="s">
        <v>36</v>
      </c>
      <c r="C9" s="309" t="s">
        <v>699</v>
      </c>
      <c r="D9" s="308" t="s">
        <v>700</v>
      </c>
      <c r="E9" s="309" t="s">
        <v>699</v>
      </c>
      <c r="F9" s="309" t="s">
        <v>695</v>
      </c>
      <c r="G9" s="309" t="s">
        <v>699</v>
      </c>
      <c r="H9" s="310" t="s">
        <v>2</v>
      </c>
      <c r="I9" s="186" t="s">
        <v>6</v>
      </c>
      <c r="K9" s="186" t="s">
        <v>8</v>
      </c>
      <c r="M9" s="186" t="s">
        <v>10</v>
      </c>
      <c r="T9" s="2"/>
    </row>
    <row r="10" spans="1:20" customFormat="1" ht="14.5" customHeight="1" x14ac:dyDescent="0.35">
      <c r="A10" s="307" t="s">
        <v>137</v>
      </c>
      <c r="B10" s="308" t="s">
        <v>701</v>
      </c>
      <c r="C10" s="309" t="s">
        <v>137</v>
      </c>
      <c r="D10" s="308" t="s">
        <v>702</v>
      </c>
      <c r="E10" s="309" t="s">
        <v>137</v>
      </c>
      <c r="F10" s="309" t="s">
        <v>695</v>
      </c>
      <c r="G10" s="309" t="s">
        <v>137</v>
      </c>
      <c r="H10" s="310" t="s">
        <v>2</v>
      </c>
      <c r="I10" s="186" t="s">
        <v>6</v>
      </c>
      <c r="K10" s="186" t="s">
        <v>8</v>
      </c>
      <c r="M10" s="186" t="s">
        <v>10</v>
      </c>
      <c r="T10" s="2"/>
    </row>
    <row r="11" spans="1:20" customFormat="1" ht="14.5" customHeight="1" x14ac:dyDescent="0.35">
      <c r="A11" s="307" t="s">
        <v>136</v>
      </c>
      <c r="B11" s="308" t="s">
        <v>701</v>
      </c>
      <c r="C11" s="309" t="s">
        <v>136</v>
      </c>
      <c r="D11" s="308" t="s">
        <v>703</v>
      </c>
      <c r="E11" s="309" t="s">
        <v>136</v>
      </c>
      <c r="F11" s="309" t="s">
        <v>695</v>
      </c>
      <c r="G11" s="309" t="s">
        <v>136</v>
      </c>
      <c r="H11" s="310" t="s">
        <v>2</v>
      </c>
      <c r="I11" s="186" t="s">
        <v>6</v>
      </c>
      <c r="K11" s="186" t="s">
        <v>8</v>
      </c>
      <c r="M11" s="186" t="s">
        <v>10</v>
      </c>
      <c r="T11" s="2"/>
    </row>
    <row r="12" spans="1:20" customFormat="1" ht="14.5" customHeight="1" x14ac:dyDescent="0.35">
      <c r="A12" s="307" t="s">
        <v>138</v>
      </c>
      <c r="B12" s="308" t="s">
        <v>704</v>
      </c>
      <c r="C12" s="309" t="s">
        <v>138</v>
      </c>
      <c r="D12" s="308" t="s">
        <v>37</v>
      </c>
      <c r="E12" s="309" t="s">
        <v>138</v>
      </c>
      <c r="F12" s="309" t="s">
        <v>695</v>
      </c>
      <c r="G12" s="309" t="s">
        <v>138</v>
      </c>
      <c r="H12" s="310" t="s">
        <v>2</v>
      </c>
      <c r="I12" s="186" t="s">
        <v>6</v>
      </c>
      <c r="K12" s="186" t="s">
        <v>8</v>
      </c>
      <c r="M12" s="186" t="s">
        <v>10</v>
      </c>
      <c r="T12" s="2"/>
    </row>
    <row r="13" spans="1:20" customFormat="1" ht="14.5" customHeight="1" x14ac:dyDescent="0.35">
      <c r="A13" s="307" t="s">
        <v>705</v>
      </c>
      <c r="B13" s="308" t="s">
        <v>706</v>
      </c>
      <c r="C13" s="309" t="s">
        <v>705</v>
      </c>
      <c r="D13" s="308" t="s">
        <v>164</v>
      </c>
      <c r="E13" s="309" t="s">
        <v>705</v>
      </c>
      <c r="F13" s="309" t="s">
        <v>695</v>
      </c>
      <c r="G13" s="309" t="s">
        <v>705</v>
      </c>
      <c r="H13" s="310" t="s">
        <v>2</v>
      </c>
      <c r="I13" s="186" t="s">
        <v>6</v>
      </c>
      <c r="K13" s="186" t="s">
        <v>8</v>
      </c>
      <c r="M13" s="186" t="s">
        <v>10</v>
      </c>
      <c r="T13" s="2"/>
    </row>
    <row r="14" spans="1:20" customFormat="1" ht="14.5" customHeight="1" x14ac:dyDescent="0.35">
      <c r="A14" s="307" t="s">
        <v>707</v>
      </c>
      <c r="B14" s="308" t="s">
        <v>708</v>
      </c>
      <c r="C14" s="309" t="s">
        <v>707</v>
      </c>
      <c r="D14" s="308" t="s">
        <v>709</v>
      </c>
      <c r="E14" s="309" t="s">
        <v>707</v>
      </c>
      <c r="F14" s="309" t="s">
        <v>695</v>
      </c>
      <c r="G14" s="309" t="s">
        <v>707</v>
      </c>
      <c r="H14" s="310" t="s">
        <v>2</v>
      </c>
      <c r="I14" s="186" t="s">
        <v>6</v>
      </c>
      <c r="K14" s="186" t="s">
        <v>8</v>
      </c>
      <c r="M14" s="186" t="s">
        <v>10</v>
      </c>
      <c r="T14" s="2"/>
    </row>
    <row r="15" spans="1:20" customFormat="1" ht="14.5" customHeight="1" x14ac:dyDescent="0.35">
      <c r="A15" s="311" t="s">
        <v>139</v>
      </c>
      <c r="B15" s="312" t="s">
        <v>710</v>
      </c>
      <c r="C15" s="313" t="s">
        <v>139</v>
      </c>
      <c r="D15" s="314" t="s">
        <v>711</v>
      </c>
      <c r="E15" s="313" t="s">
        <v>139</v>
      </c>
      <c r="F15" s="315" t="s">
        <v>712</v>
      </c>
      <c r="G15" s="313" t="s">
        <v>139</v>
      </c>
      <c r="H15" s="316" t="s">
        <v>3</v>
      </c>
      <c r="J15" s="233" t="s">
        <v>7</v>
      </c>
    </row>
    <row r="16" spans="1:20" customFormat="1" ht="14.5" customHeight="1" x14ac:dyDescent="0.35">
      <c r="A16" s="311" t="s">
        <v>140</v>
      </c>
      <c r="B16" s="312" t="s">
        <v>710</v>
      </c>
      <c r="C16" s="313" t="s">
        <v>140</v>
      </c>
      <c r="D16" s="314" t="s">
        <v>142</v>
      </c>
      <c r="E16" s="313" t="s">
        <v>140</v>
      </c>
      <c r="F16" s="315" t="s">
        <v>712</v>
      </c>
      <c r="G16" s="313" t="s">
        <v>140</v>
      </c>
      <c r="H16" s="316" t="s">
        <v>3</v>
      </c>
      <c r="J16" s="233" t="s">
        <v>7</v>
      </c>
    </row>
    <row r="17" spans="1:128" customFormat="1" ht="14.5" customHeight="1" x14ac:dyDescent="0.35">
      <c r="A17" s="311" t="s">
        <v>141</v>
      </c>
      <c r="B17" s="312" t="s">
        <v>710</v>
      </c>
      <c r="C17" s="313" t="s">
        <v>141</v>
      </c>
      <c r="D17" s="314" t="s">
        <v>713</v>
      </c>
      <c r="E17" s="313" t="s">
        <v>141</v>
      </c>
      <c r="F17" s="315" t="s">
        <v>712</v>
      </c>
      <c r="G17" s="313" t="s">
        <v>141</v>
      </c>
      <c r="H17" s="316" t="s">
        <v>3</v>
      </c>
      <c r="J17" s="233" t="s">
        <v>7</v>
      </c>
    </row>
    <row r="18" spans="1:128" customFormat="1" ht="14.5" customHeight="1" x14ac:dyDescent="0.35">
      <c r="A18" s="311" t="s">
        <v>143</v>
      </c>
      <c r="B18" s="312" t="s">
        <v>101</v>
      </c>
      <c r="C18" s="313" t="s">
        <v>143</v>
      </c>
      <c r="D18" s="317" t="s">
        <v>714</v>
      </c>
      <c r="E18" s="313" t="s">
        <v>143</v>
      </c>
      <c r="F18" s="315" t="s">
        <v>712</v>
      </c>
      <c r="G18" s="313" t="s">
        <v>143</v>
      </c>
      <c r="H18" s="316" t="s">
        <v>3</v>
      </c>
      <c r="J18" s="233" t="s">
        <v>7</v>
      </c>
    </row>
    <row r="19" spans="1:128" customFormat="1" ht="14.5" customHeight="1" x14ac:dyDescent="0.35">
      <c r="A19" s="311" t="s">
        <v>144</v>
      </c>
      <c r="B19" s="312" t="s">
        <v>102</v>
      </c>
      <c r="C19" s="313" t="s">
        <v>144</v>
      </c>
      <c r="D19" s="312" t="s">
        <v>715</v>
      </c>
      <c r="E19" s="313" t="s">
        <v>144</v>
      </c>
      <c r="F19" s="315" t="s">
        <v>712</v>
      </c>
      <c r="G19" s="313" t="s">
        <v>144</v>
      </c>
      <c r="H19" s="316" t="s">
        <v>3</v>
      </c>
      <c r="J19" s="233" t="s">
        <v>7</v>
      </c>
    </row>
    <row r="20" spans="1:128" customFormat="1" ht="14.5" customHeight="1" x14ac:dyDescent="0.35">
      <c r="A20" s="311" t="s">
        <v>145</v>
      </c>
      <c r="B20" s="312" t="s">
        <v>102</v>
      </c>
      <c r="C20" s="313" t="s">
        <v>145</v>
      </c>
      <c r="D20" s="312" t="s">
        <v>716</v>
      </c>
      <c r="E20" s="313" t="s">
        <v>145</v>
      </c>
      <c r="F20" s="315" t="s">
        <v>712</v>
      </c>
      <c r="G20" s="313" t="s">
        <v>145</v>
      </c>
      <c r="H20" s="316" t="s">
        <v>3</v>
      </c>
      <c r="J20" s="233" t="s">
        <v>7</v>
      </c>
    </row>
    <row r="21" spans="1:128" customFormat="1" ht="14.5" customHeight="1" x14ac:dyDescent="0.35">
      <c r="A21" s="311" t="s">
        <v>146</v>
      </c>
      <c r="B21" s="312" t="s">
        <v>717</v>
      </c>
      <c r="C21" s="313" t="s">
        <v>146</v>
      </c>
      <c r="D21" s="312" t="s">
        <v>718</v>
      </c>
      <c r="E21" s="313" t="s">
        <v>146</v>
      </c>
      <c r="F21" s="315" t="s">
        <v>712</v>
      </c>
      <c r="G21" s="313" t="s">
        <v>146</v>
      </c>
      <c r="H21" s="316" t="s">
        <v>3</v>
      </c>
      <c r="J21" s="233" t="s">
        <v>7</v>
      </c>
    </row>
    <row r="22" spans="1:128" customFormat="1" ht="14.5" customHeight="1" x14ac:dyDescent="0.35">
      <c r="A22" s="311" t="s">
        <v>147</v>
      </c>
      <c r="B22" s="312" t="s">
        <v>719</v>
      </c>
      <c r="C22" s="313" t="s">
        <v>147</v>
      </c>
      <c r="D22" s="312" t="s">
        <v>150</v>
      </c>
      <c r="E22" s="313" t="s">
        <v>147</v>
      </c>
      <c r="F22" s="315" t="s">
        <v>712</v>
      </c>
      <c r="G22" s="313" t="s">
        <v>147</v>
      </c>
      <c r="H22" s="316" t="s">
        <v>3</v>
      </c>
      <c r="J22" s="233" t="s">
        <v>7</v>
      </c>
    </row>
    <row r="23" spans="1:128" customFormat="1" ht="14.5" customHeight="1" x14ac:dyDescent="0.35">
      <c r="A23" s="311" t="s">
        <v>148</v>
      </c>
      <c r="B23" s="312" t="s">
        <v>103</v>
      </c>
      <c r="C23" s="313" t="s">
        <v>148</v>
      </c>
      <c r="D23" s="312" t="s">
        <v>149</v>
      </c>
      <c r="E23" s="313" t="s">
        <v>148</v>
      </c>
      <c r="F23" s="315" t="s">
        <v>712</v>
      </c>
      <c r="G23" s="313" t="s">
        <v>148</v>
      </c>
      <c r="H23" s="316" t="s">
        <v>3</v>
      </c>
      <c r="J23" s="233" t="s">
        <v>7</v>
      </c>
    </row>
    <row r="24" spans="1:128" s="233" customFormat="1" ht="14.5" customHeight="1" x14ac:dyDescent="0.35">
      <c r="A24" s="311" t="s">
        <v>155</v>
      </c>
      <c r="B24" s="312" t="s">
        <v>720</v>
      </c>
      <c r="C24" s="313" t="s">
        <v>155</v>
      </c>
      <c r="D24" s="312" t="s">
        <v>721</v>
      </c>
      <c r="E24" s="313" t="s">
        <v>155</v>
      </c>
      <c r="F24" s="315" t="s">
        <v>712</v>
      </c>
      <c r="G24" s="313" t="s">
        <v>155</v>
      </c>
      <c r="H24" s="316" t="s">
        <v>3</v>
      </c>
      <c r="I24"/>
      <c r="J24" s="233" t="s">
        <v>7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</row>
    <row r="25" spans="1:128" customFormat="1" ht="14.5" customHeight="1" x14ac:dyDescent="0.35">
      <c r="A25" s="311" t="s">
        <v>151</v>
      </c>
      <c r="B25" s="312" t="s">
        <v>722</v>
      </c>
      <c r="C25" s="313" t="s">
        <v>151</v>
      </c>
      <c r="D25" s="312" t="s">
        <v>154</v>
      </c>
      <c r="E25" s="313" t="s">
        <v>151</v>
      </c>
      <c r="F25" s="315" t="s">
        <v>712</v>
      </c>
      <c r="G25" s="313" t="s">
        <v>151</v>
      </c>
      <c r="H25" s="316" t="s">
        <v>3</v>
      </c>
      <c r="J25" s="233" t="s">
        <v>7</v>
      </c>
    </row>
    <row r="26" spans="1:128" customFormat="1" ht="14.5" customHeight="1" x14ac:dyDescent="0.35">
      <c r="A26" s="311" t="s">
        <v>152</v>
      </c>
      <c r="B26" s="312" t="s">
        <v>722</v>
      </c>
      <c r="C26" s="313" t="s">
        <v>152</v>
      </c>
      <c r="D26" s="312" t="s">
        <v>153</v>
      </c>
      <c r="E26" s="313" t="s">
        <v>152</v>
      </c>
      <c r="F26" s="315" t="s">
        <v>712</v>
      </c>
      <c r="G26" s="313" t="s">
        <v>152</v>
      </c>
      <c r="H26" s="316" t="s">
        <v>3</v>
      </c>
      <c r="J26" s="233" t="s">
        <v>7</v>
      </c>
    </row>
    <row r="27" spans="1:128" customFormat="1" ht="14.5" customHeight="1" x14ac:dyDescent="0.35">
      <c r="A27" s="318" t="s">
        <v>156</v>
      </c>
      <c r="B27" s="319" t="s">
        <v>723</v>
      </c>
      <c r="C27" s="320" t="s">
        <v>156</v>
      </c>
      <c r="D27" s="319" t="s">
        <v>724</v>
      </c>
      <c r="E27" s="320" t="s">
        <v>156</v>
      </c>
      <c r="F27" s="320" t="s">
        <v>104</v>
      </c>
      <c r="G27" s="320" t="s">
        <v>156</v>
      </c>
      <c r="H27" s="321" t="s">
        <v>4</v>
      </c>
      <c r="K27" s="322" t="s">
        <v>8</v>
      </c>
      <c r="L27" s="322" t="s">
        <v>9</v>
      </c>
    </row>
    <row r="28" spans="1:128" customFormat="1" ht="14.5" customHeight="1" x14ac:dyDescent="0.35">
      <c r="A28" s="318" t="s">
        <v>157</v>
      </c>
      <c r="B28" s="319" t="s">
        <v>723</v>
      </c>
      <c r="C28" s="320" t="s">
        <v>157</v>
      </c>
      <c r="D28" s="319" t="s">
        <v>725</v>
      </c>
      <c r="E28" s="320" t="s">
        <v>157</v>
      </c>
      <c r="F28" s="320" t="s">
        <v>104</v>
      </c>
      <c r="G28" s="320" t="s">
        <v>157</v>
      </c>
      <c r="H28" s="321" t="s">
        <v>4</v>
      </c>
      <c r="K28" s="322" t="s">
        <v>8</v>
      </c>
      <c r="L28" s="322" t="s">
        <v>9</v>
      </c>
    </row>
    <row r="29" spans="1:128" customFormat="1" ht="14.5" customHeight="1" x14ac:dyDescent="0.35">
      <c r="A29" s="318" t="s">
        <v>158</v>
      </c>
      <c r="B29" s="319" t="s">
        <v>726</v>
      </c>
      <c r="C29" s="320" t="s">
        <v>158</v>
      </c>
      <c r="D29" s="319" t="s">
        <v>727</v>
      </c>
      <c r="E29" s="320" t="s">
        <v>158</v>
      </c>
      <c r="F29" s="320" t="s">
        <v>104</v>
      </c>
      <c r="G29" s="320" t="s">
        <v>158</v>
      </c>
      <c r="H29" s="321" t="s">
        <v>4</v>
      </c>
      <c r="K29" s="322" t="s">
        <v>8</v>
      </c>
      <c r="L29" s="322" t="s">
        <v>9</v>
      </c>
    </row>
    <row r="30" spans="1:128" customFormat="1" ht="14.5" customHeight="1" x14ac:dyDescent="0.35">
      <c r="A30" s="318" t="s">
        <v>160</v>
      </c>
      <c r="B30" s="319" t="s">
        <v>105</v>
      </c>
      <c r="C30" s="320" t="s">
        <v>160</v>
      </c>
      <c r="D30" s="319" t="s">
        <v>700</v>
      </c>
      <c r="E30" s="320" t="s">
        <v>160</v>
      </c>
      <c r="F30" s="320" t="s">
        <v>104</v>
      </c>
      <c r="G30" s="320" t="s">
        <v>160</v>
      </c>
      <c r="H30" s="321" t="s">
        <v>4</v>
      </c>
      <c r="K30" s="322" t="s">
        <v>8</v>
      </c>
      <c r="L30" s="322" t="s">
        <v>9</v>
      </c>
    </row>
    <row r="31" spans="1:128" customFormat="1" ht="14.5" customHeight="1" x14ac:dyDescent="0.35">
      <c r="A31" s="318" t="s">
        <v>161</v>
      </c>
      <c r="B31" s="319" t="s">
        <v>105</v>
      </c>
      <c r="C31" s="320" t="s">
        <v>161</v>
      </c>
      <c r="D31" s="319" t="s">
        <v>163</v>
      </c>
      <c r="E31" s="320" t="s">
        <v>161</v>
      </c>
      <c r="F31" s="320" t="s">
        <v>104</v>
      </c>
      <c r="G31" s="320" t="s">
        <v>161</v>
      </c>
      <c r="H31" s="321" t="s">
        <v>4</v>
      </c>
      <c r="K31" s="322" t="s">
        <v>8</v>
      </c>
      <c r="L31" s="322" t="s">
        <v>9</v>
      </c>
    </row>
    <row r="32" spans="1:128" customFormat="1" ht="14.5" customHeight="1" x14ac:dyDescent="0.35">
      <c r="A32" s="318" t="s">
        <v>162</v>
      </c>
      <c r="B32" s="319" t="s">
        <v>105</v>
      </c>
      <c r="C32" s="320" t="s">
        <v>162</v>
      </c>
      <c r="D32" s="319" t="s">
        <v>728</v>
      </c>
      <c r="E32" s="320" t="s">
        <v>162</v>
      </c>
      <c r="F32" s="320" t="s">
        <v>104</v>
      </c>
      <c r="G32" s="320" t="s">
        <v>162</v>
      </c>
      <c r="H32" s="321" t="s">
        <v>4</v>
      </c>
      <c r="K32" s="322" t="s">
        <v>8</v>
      </c>
      <c r="L32" s="322" t="s">
        <v>9</v>
      </c>
    </row>
    <row r="33" spans="1:23" customFormat="1" ht="14.5" customHeight="1" x14ac:dyDescent="0.35">
      <c r="A33" s="318" t="s">
        <v>159</v>
      </c>
      <c r="B33" s="319" t="s">
        <v>105</v>
      </c>
      <c r="C33" s="320" t="s">
        <v>159</v>
      </c>
      <c r="D33" s="319" t="s">
        <v>164</v>
      </c>
      <c r="E33" s="320" t="s">
        <v>159</v>
      </c>
      <c r="F33" s="320" t="s">
        <v>104</v>
      </c>
      <c r="G33" s="320" t="s">
        <v>159</v>
      </c>
      <c r="H33" s="321" t="s">
        <v>4</v>
      </c>
      <c r="K33" s="322" t="s">
        <v>8</v>
      </c>
      <c r="L33" s="322" t="s">
        <v>9</v>
      </c>
    </row>
    <row r="34" spans="1:23" customFormat="1" ht="14.5" customHeight="1" x14ac:dyDescent="0.35">
      <c r="A34" s="318" t="s">
        <v>729</v>
      </c>
      <c r="B34" s="319" t="s">
        <v>708</v>
      </c>
      <c r="C34" s="320" t="s">
        <v>729</v>
      </c>
      <c r="D34" s="319" t="s">
        <v>730</v>
      </c>
      <c r="E34" s="320" t="s">
        <v>729</v>
      </c>
      <c r="F34" s="320" t="s">
        <v>104</v>
      </c>
      <c r="G34" s="320" t="s">
        <v>729</v>
      </c>
      <c r="H34" s="321" t="s">
        <v>4</v>
      </c>
      <c r="K34" s="322" t="s">
        <v>8</v>
      </c>
      <c r="L34" s="322" t="s">
        <v>9</v>
      </c>
    </row>
    <row r="35" spans="1:23" customFormat="1" x14ac:dyDescent="0.35"/>
    <row r="36" spans="1:23" customFormat="1" ht="15" thickBot="1" x14ac:dyDescent="0.4">
      <c r="A36" s="297" t="s">
        <v>441</v>
      </c>
      <c r="B36" s="297" t="s">
        <v>731</v>
      </c>
    </row>
    <row r="37" spans="1:23" s="297" customFormat="1" ht="15" thickBot="1" x14ac:dyDescent="0.4">
      <c r="A37" s="298" t="s">
        <v>171</v>
      </c>
      <c r="B37" s="299" t="s">
        <v>169</v>
      </c>
      <c r="C37" s="298" t="s">
        <v>171</v>
      </c>
      <c r="D37" s="300" t="s">
        <v>170</v>
      </c>
      <c r="E37" s="298" t="s">
        <v>171</v>
      </c>
      <c r="F37" s="301" t="s">
        <v>100</v>
      </c>
      <c r="G37" s="298" t="s">
        <v>171</v>
      </c>
      <c r="H37" s="302" t="s">
        <v>173</v>
      </c>
    </row>
    <row r="38" spans="1:23" s="297" customFormat="1" x14ac:dyDescent="0.35">
      <c r="A38" s="304" t="s">
        <v>39</v>
      </c>
      <c r="B38" s="304" t="s">
        <v>39</v>
      </c>
      <c r="C38" s="304" t="s">
        <v>39</v>
      </c>
      <c r="D38" s="304" t="s">
        <v>39</v>
      </c>
      <c r="E38" s="304" t="s">
        <v>39</v>
      </c>
      <c r="F38" s="305" t="s">
        <v>39</v>
      </c>
      <c r="G38" s="304" t="s">
        <v>39</v>
      </c>
      <c r="H38" s="306" t="s">
        <v>39</v>
      </c>
    </row>
    <row r="39" spans="1:23" customFormat="1" ht="14.5" customHeight="1" x14ac:dyDescent="0.35">
      <c r="A39" s="323" t="s">
        <v>165</v>
      </c>
      <c r="B39" s="324" t="s">
        <v>732</v>
      </c>
      <c r="C39" s="323" t="s">
        <v>165</v>
      </c>
      <c r="D39" s="324" t="s">
        <v>733</v>
      </c>
      <c r="E39" s="323" t="s">
        <v>165</v>
      </c>
      <c r="F39" s="325" t="s">
        <v>734</v>
      </c>
      <c r="G39" s="323" t="s">
        <v>165</v>
      </c>
      <c r="H39" s="326" t="s">
        <v>5</v>
      </c>
      <c r="N39" s="241" t="s">
        <v>454</v>
      </c>
      <c r="T39" t="s">
        <v>735</v>
      </c>
      <c r="W39" s="241" t="s">
        <v>736</v>
      </c>
    </row>
    <row r="40" spans="1:23" customFormat="1" ht="14.5" customHeight="1" x14ac:dyDescent="0.35">
      <c r="A40" s="323" t="s">
        <v>166</v>
      </c>
      <c r="B40" s="324" t="s">
        <v>732</v>
      </c>
      <c r="C40" s="323" t="s">
        <v>166</v>
      </c>
      <c r="D40" s="325" t="s">
        <v>893</v>
      </c>
      <c r="E40" s="323" t="s">
        <v>166</v>
      </c>
      <c r="F40" s="325" t="s">
        <v>734</v>
      </c>
      <c r="G40" s="323" t="s">
        <v>166</v>
      </c>
      <c r="H40" s="326" t="s">
        <v>5</v>
      </c>
      <c r="N40" s="241" t="s">
        <v>454</v>
      </c>
      <c r="T40" t="s">
        <v>737</v>
      </c>
      <c r="W40" s="241" t="s">
        <v>736</v>
      </c>
    </row>
    <row r="41" spans="1:23" customFormat="1" ht="14.5" customHeight="1" x14ac:dyDescent="0.35">
      <c r="A41" s="323" t="s">
        <v>167</v>
      </c>
      <c r="B41" s="324" t="s">
        <v>732</v>
      </c>
      <c r="C41" s="323" t="s">
        <v>167</v>
      </c>
      <c r="D41" s="325" t="s">
        <v>738</v>
      </c>
      <c r="E41" s="323" t="s">
        <v>167</v>
      </c>
      <c r="F41" s="325" t="s">
        <v>734</v>
      </c>
      <c r="G41" s="323" t="s">
        <v>167</v>
      </c>
      <c r="H41" s="326" t="s">
        <v>5</v>
      </c>
      <c r="N41" s="241" t="s">
        <v>454</v>
      </c>
      <c r="W41" s="241" t="s">
        <v>736</v>
      </c>
    </row>
    <row r="42" spans="1:23" customFormat="1" ht="14.5" customHeight="1" x14ac:dyDescent="0.35">
      <c r="A42" s="323" t="s">
        <v>168</v>
      </c>
      <c r="B42" s="324" t="s">
        <v>732</v>
      </c>
      <c r="C42" s="323" t="s">
        <v>168</v>
      </c>
      <c r="D42" s="325" t="s">
        <v>739</v>
      </c>
      <c r="E42" s="323" t="s">
        <v>168</v>
      </c>
      <c r="F42" s="325" t="s">
        <v>734</v>
      </c>
      <c r="G42" s="323" t="s">
        <v>168</v>
      </c>
      <c r="H42" s="326" t="s">
        <v>5</v>
      </c>
      <c r="N42" s="241" t="s">
        <v>454</v>
      </c>
      <c r="W42" s="241" t="s">
        <v>736</v>
      </c>
    </row>
    <row r="43" spans="1:23" customFormat="1" ht="14.5" customHeight="1" x14ac:dyDescent="0.35">
      <c r="A43" s="323" t="s">
        <v>740</v>
      </c>
      <c r="B43" s="324" t="s">
        <v>894</v>
      </c>
      <c r="C43" s="323" t="s">
        <v>740</v>
      </c>
      <c r="D43" s="325" t="s">
        <v>741</v>
      </c>
      <c r="E43" s="323" t="s">
        <v>740</v>
      </c>
      <c r="F43" s="325" t="s">
        <v>734</v>
      </c>
      <c r="G43" s="323" t="s">
        <v>740</v>
      </c>
      <c r="H43" s="326" t="s">
        <v>5</v>
      </c>
      <c r="N43" s="241" t="s">
        <v>454</v>
      </c>
      <c r="W43" s="241" t="s">
        <v>736</v>
      </c>
    </row>
    <row r="44" spans="1:23" customFormat="1" ht="14.5" customHeight="1" x14ac:dyDescent="0.35">
      <c r="A44" s="323" t="s">
        <v>742</v>
      </c>
      <c r="B44" s="324" t="s">
        <v>894</v>
      </c>
      <c r="C44" s="323" t="s">
        <v>742</v>
      </c>
      <c r="D44" s="327" t="s">
        <v>743</v>
      </c>
      <c r="E44" s="323" t="s">
        <v>742</v>
      </c>
      <c r="F44" s="325" t="s">
        <v>734</v>
      </c>
      <c r="G44" s="323" t="s">
        <v>742</v>
      </c>
      <c r="H44" s="328" t="s">
        <v>5</v>
      </c>
      <c r="N44" s="241" t="s">
        <v>454</v>
      </c>
      <c r="W44" s="241" t="s">
        <v>736</v>
      </c>
    </row>
    <row r="45" spans="1:23" customFormat="1" ht="14.5" customHeight="1" x14ac:dyDescent="0.35">
      <c r="A45" s="323" t="s">
        <v>744</v>
      </c>
      <c r="B45" s="324" t="s">
        <v>894</v>
      </c>
      <c r="C45" s="323" t="s">
        <v>744</v>
      </c>
      <c r="D45" s="327" t="s">
        <v>745</v>
      </c>
      <c r="E45" s="323" t="s">
        <v>744</v>
      </c>
      <c r="F45" s="325" t="s">
        <v>734</v>
      </c>
      <c r="G45" s="323" t="s">
        <v>744</v>
      </c>
      <c r="H45" s="326" t="s">
        <v>5</v>
      </c>
      <c r="N45" s="241" t="s">
        <v>454</v>
      </c>
      <c r="W45" s="241" t="s">
        <v>736</v>
      </c>
    </row>
    <row r="46" spans="1:23" customFormat="1" ht="14.5" customHeight="1" x14ac:dyDescent="0.35">
      <c r="A46" s="329" t="s">
        <v>746</v>
      </c>
      <c r="B46" s="324" t="s">
        <v>747</v>
      </c>
      <c r="C46" s="329" t="s">
        <v>746</v>
      </c>
      <c r="D46" s="327" t="s">
        <v>748</v>
      </c>
      <c r="E46" s="329" t="s">
        <v>746</v>
      </c>
      <c r="F46" s="325" t="s">
        <v>734</v>
      </c>
      <c r="G46" s="329" t="s">
        <v>746</v>
      </c>
      <c r="H46" s="328" t="s">
        <v>5</v>
      </c>
      <c r="N46" s="241" t="s">
        <v>454</v>
      </c>
      <c r="W46" s="241" t="s">
        <v>736</v>
      </c>
    </row>
    <row r="47" spans="1:23" customFormat="1" ht="14.5" customHeight="1" thickBot="1" x14ac:dyDescent="0.4">
      <c r="A47" s="329" t="s">
        <v>749</v>
      </c>
      <c r="B47" s="324" t="s">
        <v>747</v>
      </c>
      <c r="C47" s="329" t="s">
        <v>749</v>
      </c>
      <c r="D47" s="330" t="s">
        <v>750</v>
      </c>
      <c r="E47" s="329" t="s">
        <v>749</v>
      </c>
      <c r="F47" s="325" t="s">
        <v>734</v>
      </c>
      <c r="G47" s="329" t="s">
        <v>749</v>
      </c>
      <c r="H47" s="331" t="s">
        <v>5</v>
      </c>
      <c r="N47" s="241" t="s">
        <v>454</v>
      </c>
      <c r="W47" s="241" t="s">
        <v>736</v>
      </c>
    </row>
    <row r="48" spans="1:23" customFormat="1" ht="14.5" customHeight="1" x14ac:dyDescent="0.35">
      <c r="A48" s="309" t="s">
        <v>437</v>
      </c>
      <c r="B48" s="332" t="s">
        <v>751</v>
      </c>
      <c r="C48" s="309" t="s">
        <v>437</v>
      </c>
      <c r="D48" s="308" t="s">
        <v>442</v>
      </c>
      <c r="E48" s="309" t="s">
        <v>437</v>
      </c>
      <c r="F48" s="332" t="s">
        <v>895</v>
      </c>
      <c r="G48" s="309" t="s">
        <v>437</v>
      </c>
      <c r="H48" s="310" t="s">
        <v>369</v>
      </c>
      <c r="N48" s="186" t="s">
        <v>454</v>
      </c>
      <c r="W48" s="186" t="s">
        <v>736</v>
      </c>
    </row>
    <row r="49" spans="1:23" customFormat="1" ht="14.5" customHeight="1" x14ac:dyDescent="0.35">
      <c r="A49" s="309" t="s">
        <v>438</v>
      </c>
      <c r="B49" s="332" t="s">
        <v>751</v>
      </c>
      <c r="C49" s="309" t="s">
        <v>438</v>
      </c>
      <c r="D49" s="308" t="s">
        <v>443</v>
      </c>
      <c r="E49" s="309" t="s">
        <v>438</v>
      </c>
      <c r="F49" s="332" t="s">
        <v>895</v>
      </c>
      <c r="G49" s="309" t="s">
        <v>438</v>
      </c>
      <c r="H49" s="310" t="s">
        <v>369</v>
      </c>
      <c r="N49" s="186" t="s">
        <v>454</v>
      </c>
      <c r="W49" s="186" t="s">
        <v>736</v>
      </c>
    </row>
    <row r="50" spans="1:23" customFormat="1" ht="14.5" customHeight="1" x14ac:dyDescent="0.35">
      <c r="A50" s="309" t="s">
        <v>439</v>
      </c>
      <c r="B50" s="332" t="s">
        <v>751</v>
      </c>
      <c r="C50" s="309" t="s">
        <v>439</v>
      </c>
      <c r="D50" s="308" t="s">
        <v>444</v>
      </c>
      <c r="E50" s="309" t="s">
        <v>439</v>
      </c>
      <c r="F50" s="332" t="s">
        <v>895</v>
      </c>
      <c r="G50" s="309" t="s">
        <v>439</v>
      </c>
      <c r="H50" s="310" t="s">
        <v>369</v>
      </c>
      <c r="N50" s="186" t="s">
        <v>454</v>
      </c>
      <c r="W50" s="186" t="s">
        <v>736</v>
      </c>
    </row>
    <row r="51" spans="1:23" customFormat="1" ht="14.5" customHeight="1" x14ac:dyDescent="0.35">
      <c r="A51" s="309" t="s">
        <v>440</v>
      </c>
      <c r="B51" s="332" t="s">
        <v>751</v>
      </c>
      <c r="C51" s="309" t="s">
        <v>440</v>
      </c>
      <c r="D51" s="308" t="s">
        <v>752</v>
      </c>
      <c r="E51" s="309" t="s">
        <v>440</v>
      </c>
      <c r="F51" s="332" t="s">
        <v>895</v>
      </c>
      <c r="G51" s="309" t="s">
        <v>440</v>
      </c>
      <c r="H51" s="310" t="s">
        <v>369</v>
      </c>
      <c r="N51" s="186" t="s">
        <v>454</v>
      </c>
      <c r="W51" s="186" t="s">
        <v>736</v>
      </c>
    </row>
    <row r="52" spans="1:23" customFormat="1" ht="14.5" customHeight="1" x14ac:dyDescent="0.35">
      <c r="A52" s="309" t="s">
        <v>450</v>
      </c>
      <c r="B52" s="332" t="s">
        <v>753</v>
      </c>
      <c r="C52" s="309" t="s">
        <v>450</v>
      </c>
      <c r="D52" s="308" t="s">
        <v>447</v>
      </c>
      <c r="E52" s="309" t="s">
        <v>450</v>
      </c>
      <c r="F52" s="332" t="s">
        <v>896</v>
      </c>
      <c r="G52" s="309" t="s">
        <v>450</v>
      </c>
      <c r="H52" s="310" t="s">
        <v>369</v>
      </c>
      <c r="N52" s="186" t="s">
        <v>454</v>
      </c>
      <c r="W52" s="186" t="s">
        <v>736</v>
      </c>
    </row>
    <row r="53" spans="1:23" customFormat="1" ht="14.5" customHeight="1" x14ac:dyDescent="0.35">
      <c r="A53" s="309" t="s">
        <v>451</v>
      </c>
      <c r="B53" s="332" t="s">
        <v>753</v>
      </c>
      <c r="C53" s="309" t="s">
        <v>451</v>
      </c>
      <c r="D53" s="308" t="s">
        <v>448</v>
      </c>
      <c r="E53" s="309" t="s">
        <v>451</v>
      </c>
      <c r="F53" s="332" t="s">
        <v>896</v>
      </c>
      <c r="G53" s="309" t="s">
        <v>451</v>
      </c>
      <c r="H53" s="310" t="s">
        <v>369</v>
      </c>
      <c r="N53" s="186" t="s">
        <v>454</v>
      </c>
      <c r="W53" s="186" t="s">
        <v>736</v>
      </c>
    </row>
    <row r="54" spans="1:23" customFormat="1" ht="14.5" customHeight="1" x14ac:dyDescent="0.35">
      <c r="A54" s="309" t="s">
        <v>452</v>
      </c>
      <c r="B54" s="332" t="s">
        <v>753</v>
      </c>
      <c r="C54" s="309" t="s">
        <v>452</v>
      </c>
      <c r="D54" s="308" t="s">
        <v>449</v>
      </c>
      <c r="E54" s="309" t="s">
        <v>452</v>
      </c>
      <c r="F54" s="332" t="s">
        <v>896</v>
      </c>
      <c r="G54" s="309" t="s">
        <v>452</v>
      </c>
      <c r="H54" s="310" t="s">
        <v>369</v>
      </c>
      <c r="N54" s="186" t="s">
        <v>454</v>
      </c>
      <c r="W54" s="186" t="s">
        <v>736</v>
      </c>
    </row>
    <row r="55" spans="1:23" customFormat="1" ht="14.5" customHeight="1" x14ac:dyDescent="0.35">
      <c r="A55" s="309" t="s">
        <v>453</v>
      </c>
      <c r="B55" s="332" t="s">
        <v>753</v>
      </c>
      <c r="C55" s="309" t="s">
        <v>453</v>
      </c>
      <c r="D55" s="308" t="s">
        <v>754</v>
      </c>
      <c r="E55" s="309" t="s">
        <v>453</v>
      </c>
      <c r="F55" s="332" t="s">
        <v>896</v>
      </c>
      <c r="G55" s="309" t="s">
        <v>453</v>
      </c>
      <c r="H55" s="310" t="s">
        <v>369</v>
      </c>
      <c r="N55" s="186" t="s">
        <v>454</v>
      </c>
      <c r="W55" s="186" t="s">
        <v>736</v>
      </c>
    </row>
    <row r="56" spans="1:23" customFormat="1" ht="14.5" customHeight="1" x14ac:dyDescent="0.35">
      <c r="A56" s="311" t="s">
        <v>445</v>
      </c>
      <c r="B56" s="333" t="s">
        <v>457</v>
      </c>
      <c r="C56" s="311" t="s">
        <v>445</v>
      </c>
      <c r="D56" s="312" t="s">
        <v>458</v>
      </c>
      <c r="E56" s="313" t="s">
        <v>445</v>
      </c>
      <c r="F56" s="333" t="s">
        <v>755</v>
      </c>
      <c r="G56" s="311" t="s">
        <v>445</v>
      </c>
      <c r="H56" s="334" t="s">
        <v>370</v>
      </c>
      <c r="O56" s="233" t="s">
        <v>472</v>
      </c>
      <c r="P56" s="233" t="s">
        <v>473</v>
      </c>
      <c r="Q56" s="233" t="s">
        <v>475</v>
      </c>
      <c r="R56" s="233" t="s">
        <v>476</v>
      </c>
      <c r="W56" s="233" t="s">
        <v>736</v>
      </c>
    </row>
    <row r="57" spans="1:23" customFormat="1" ht="14.5" customHeight="1" x14ac:dyDescent="0.35">
      <c r="A57" s="311" t="s">
        <v>446</v>
      </c>
      <c r="B57" s="333" t="s">
        <v>457</v>
      </c>
      <c r="C57" s="311" t="s">
        <v>446</v>
      </c>
      <c r="D57" s="312" t="s">
        <v>459</v>
      </c>
      <c r="E57" s="313" t="s">
        <v>446</v>
      </c>
      <c r="F57" s="333" t="s">
        <v>755</v>
      </c>
      <c r="G57" s="311" t="s">
        <v>446</v>
      </c>
      <c r="H57" s="334" t="s">
        <v>370</v>
      </c>
      <c r="O57" s="233" t="s">
        <v>472</v>
      </c>
      <c r="P57" s="233" t="s">
        <v>473</v>
      </c>
      <c r="Q57" s="233" t="s">
        <v>475</v>
      </c>
      <c r="R57" s="233" t="s">
        <v>476</v>
      </c>
      <c r="W57" s="233" t="s">
        <v>736</v>
      </c>
    </row>
    <row r="58" spans="1:23" customFormat="1" ht="14.5" customHeight="1" x14ac:dyDescent="0.35">
      <c r="A58" s="311" t="s">
        <v>463</v>
      </c>
      <c r="B58" s="333" t="s">
        <v>575</v>
      </c>
      <c r="C58" s="311" t="s">
        <v>463</v>
      </c>
      <c r="D58" s="312" t="s">
        <v>460</v>
      </c>
      <c r="E58" s="313" t="s">
        <v>463</v>
      </c>
      <c r="F58" s="333" t="s">
        <v>755</v>
      </c>
      <c r="G58" s="311" t="s">
        <v>463</v>
      </c>
      <c r="H58" s="334" t="s">
        <v>370</v>
      </c>
      <c r="O58" s="233" t="s">
        <v>472</v>
      </c>
      <c r="P58" s="233" t="s">
        <v>473</v>
      </c>
      <c r="Q58" s="233" t="s">
        <v>475</v>
      </c>
      <c r="R58" s="233" t="s">
        <v>476</v>
      </c>
      <c r="W58" s="233" t="s">
        <v>736</v>
      </c>
    </row>
    <row r="59" spans="1:23" customFormat="1" ht="14.5" customHeight="1" x14ac:dyDescent="0.35">
      <c r="A59" s="311" t="s">
        <v>464</v>
      </c>
      <c r="B59" s="333" t="s">
        <v>575</v>
      </c>
      <c r="C59" s="311" t="s">
        <v>464</v>
      </c>
      <c r="D59" s="312" t="s">
        <v>462</v>
      </c>
      <c r="E59" s="313" t="s">
        <v>465</v>
      </c>
      <c r="F59" s="333" t="s">
        <v>755</v>
      </c>
      <c r="G59" s="311" t="s">
        <v>464</v>
      </c>
      <c r="H59" s="334" t="s">
        <v>370</v>
      </c>
      <c r="O59" s="233" t="s">
        <v>472</v>
      </c>
      <c r="P59" s="233" t="s">
        <v>473</v>
      </c>
      <c r="Q59" s="233" t="s">
        <v>475</v>
      </c>
      <c r="R59" s="233" t="s">
        <v>476</v>
      </c>
      <c r="W59" s="233" t="s">
        <v>736</v>
      </c>
    </row>
    <row r="60" spans="1:23" customFormat="1" ht="14.5" customHeight="1" x14ac:dyDescent="0.35">
      <c r="A60" s="311" t="s">
        <v>465</v>
      </c>
      <c r="B60" s="333" t="s">
        <v>575</v>
      </c>
      <c r="C60" s="311" t="s">
        <v>465</v>
      </c>
      <c r="D60" s="312" t="s">
        <v>756</v>
      </c>
      <c r="E60" s="313" t="s">
        <v>466</v>
      </c>
      <c r="F60" s="333" t="s">
        <v>755</v>
      </c>
      <c r="G60" s="311" t="s">
        <v>465</v>
      </c>
      <c r="H60" s="334" t="s">
        <v>370</v>
      </c>
      <c r="O60" s="233" t="s">
        <v>472</v>
      </c>
      <c r="P60" s="233" t="s">
        <v>473</v>
      </c>
      <c r="Q60" s="233" t="s">
        <v>475</v>
      </c>
      <c r="R60" s="233" t="s">
        <v>476</v>
      </c>
      <c r="W60" s="233" t="s">
        <v>736</v>
      </c>
    </row>
    <row r="61" spans="1:23" customFormat="1" ht="14.5" customHeight="1" x14ac:dyDescent="0.35">
      <c r="A61" s="311" t="s">
        <v>467</v>
      </c>
      <c r="B61" s="333" t="s">
        <v>916</v>
      </c>
      <c r="C61" s="311" t="s">
        <v>467</v>
      </c>
      <c r="D61" s="312" t="s">
        <v>461</v>
      </c>
      <c r="E61" s="313" t="s">
        <v>464</v>
      </c>
      <c r="F61" s="333" t="s">
        <v>755</v>
      </c>
      <c r="G61" s="311" t="s">
        <v>467</v>
      </c>
      <c r="H61" s="334" t="s">
        <v>370</v>
      </c>
      <c r="O61" s="233" t="s">
        <v>472</v>
      </c>
      <c r="P61" s="233" t="s">
        <v>473</v>
      </c>
      <c r="Q61" s="233" t="s">
        <v>475</v>
      </c>
      <c r="R61" s="233" t="s">
        <v>476</v>
      </c>
      <c r="W61" s="233" t="s">
        <v>736</v>
      </c>
    </row>
    <row r="62" spans="1:23" customFormat="1" ht="14.5" customHeight="1" x14ac:dyDescent="0.35">
      <c r="A62" s="311" t="s">
        <v>468</v>
      </c>
      <c r="B62" s="333" t="s">
        <v>916</v>
      </c>
      <c r="C62" s="311" t="s">
        <v>468</v>
      </c>
      <c r="D62" s="312" t="s">
        <v>462</v>
      </c>
      <c r="E62" s="313" t="s">
        <v>465</v>
      </c>
      <c r="F62" s="333" t="s">
        <v>755</v>
      </c>
      <c r="G62" s="311" t="s">
        <v>468</v>
      </c>
      <c r="H62" s="334" t="s">
        <v>370</v>
      </c>
      <c r="O62" s="233" t="s">
        <v>472</v>
      </c>
      <c r="P62" s="233" t="s">
        <v>473</v>
      </c>
      <c r="Q62" s="233" t="s">
        <v>475</v>
      </c>
      <c r="R62" s="233" t="s">
        <v>476</v>
      </c>
      <c r="W62" s="233" t="s">
        <v>736</v>
      </c>
    </row>
    <row r="63" spans="1:23" customFormat="1" ht="14.5" customHeight="1" x14ac:dyDescent="0.35">
      <c r="A63" s="311" t="s">
        <v>469</v>
      </c>
      <c r="B63" s="333" t="s">
        <v>916</v>
      </c>
      <c r="C63" s="311" t="s">
        <v>469</v>
      </c>
      <c r="D63" s="312" t="s">
        <v>756</v>
      </c>
      <c r="E63" s="313" t="s">
        <v>466</v>
      </c>
      <c r="F63" s="333" t="s">
        <v>755</v>
      </c>
      <c r="G63" s="311" t="s">
        <v>469</v>
      </c>
      <c r="H63" s="334" t="s">
        <v>370</v>
      </c>
      <c r="O63" s="233" t="s">
        <v>472</v>
      </c>
      <c r="P63" s="233" t="s">
        <v>473</v>
      </c>
      <c r="Q63" s="233" t="s">
        <v>475</v>
      </c>
      <c r="R63" s="233" t="s">
        <v>476</v>
      </c>
      <c r="W63" s="233" t="s">
        <v>736</v>
      </c>
    </row>
    <row r="64" spans="1:23" customFormat="1" ht="14.5" customHeight="1" x14ac:dyDescent="0.35">
      <c r="A64" s="311" t="s">
        <v>577</v>
      </c>
      <c r="B64" s="333" t="s">
        <v>757</v>
      </c>
      <c r="C64" s="311" t="s">
        <v>577</v>
      </c>
      <c r="D64" s="312" t="s">
        <v>470</v>
      </c>
      <c r="E64" s="313" t="s">
        <v>467</v>
      </c>
      <c r="F64" s="333" t="s">
        <v>755</v>
      </c>
      <c r="G64" s="311" t="s">
        <v>577</v>
      </c>
      <c r="H64" s="334" t="s">
        <v>370</v>
      </c>
      <c r="O64" s="233" t="s">
        <v>472</v>
      </c>
      <c r="P64" s="233" t="s">
        <v>473</v>
      </c>
      <c r="Q64" s="233" t="s">
        <v>475</v>
      </c>
      <c r="R64" s="233" t="s">
        <v>476</v>
      </c>
      <c r="W64" s="233" t="s">
        <v>736</v>
      </c>
    </row>
    <row r="65" spans="1:552" customFormat="1" ht="14.5" customHeight="1" x14ac:dyDescent="0.35">
      <c r="A65" s="311" t="s">
        <v>578</v>
      </c>
      <c r="B65" s="333" t="s">
        <v>757</v>
      </c>
      <c r="C65" s="311" t="s">
        <v>578</v>
      </c>
      <c r="D65" s="312" t="s">
        <v>471</v>
      </c>
      <c r="E65" s="313" t="s">
        <v>468</v>
      </c>
      <c r="F65" s="333" t="s">
        <v>755</v>
      </c>
      <c r="G65" s="311" t="s">
        <v>578</v>
      </c>
      <c r="H65" s="334" t="s">
        <v>370</v>
      </c>
      <c r="O65" s="233" t="s">
        <v>472</v>
      </c>
      <c r="P65" s="233" t="s">
        <v>473</v>
      </c>
      <c r="Q65" s="233" t="s">
        <v>475</v>
      </c>
      <c r="R65" s="233" t="s">
        <v>476</v>
      </c>
      <c r="W65" s="233" t="s">
        <v>736</v>
      </c>
    </row>
    <row r="66" spans="1:552" customFormat="1" x14ac:dyDescent="0.35"/>
    <row r="67" spans="1:552" customFormat="1" ht="15" thickBot="1" x14ac:dyDescent="0.4">
      <c r="A67" s="297" t="s">
        <v>477</v>
      </c>
      <c r="B67" s="297" t="s">
        <v>758</v>
      </c>
    </row>
    <row r="68" spans="1:552" customFormat="1" ht="15" thickBot="1" x14ac:dyDescent="0.4">
      <c r="A68" s="298" t="s">
        <v>171</v>
      </c>
      <c r="B68" s="299" t="s">
        <v>169</v>
      </c>
      <c r="C68" s="298" t="s">
        <v>171</v>
      </c>
      <c r="D68" s="300" t="s">
        <v>170</v>
      </c>
      <c r="E68" s="298" t="s">
        <v>171</v>
      </c>
      <c r="F68" s="301" t="s">
        <v>100</v>
      </c>
      <c r="G68" s="298" t="s">
        <v>171</v>
      </c>
      <c r="H68" s="302" t="s">
        <v>173</v>
      </c>
      <c r="I68" s="297"/>
      <c r="J68" s="297"/>
      <c r="K68" s="297"/>
      <c r="L68" s="297"/>
      <c r="M68" s="297"/>
      <c r="N68" s="297"/>
    </row>
    <row r="69" spans="1:552" customFormat="1" x14ac:dyDescent="0.35">
      <c r="A69" s="303" t="s">
        <v>39</v>
      </c>
      <c r="B69" s="304" t="s">
        <v>39</v>
      </c>
      <c r="C69" s="304" t="s">
        <v>39</v>
      </c>
      <c r="D69" s="304" t="s">
        <v>39</v>
      </c>
      <c r="E69" s="304" t="s">
        <v>39</v>
      </c>
      <c r="F69" s="305" t="s">
        <v>39</v>
      </c>
      <c r="G69" s="304" t="s">
        <v>39</v>
      </c>
      <c r="H69" s="306" t="s">
        <v>39</v>
      </c>
      <c r="I69" s="297"/>
      <c r="J69" s="297"/>
      <c r="K69" s="297"/>
      <c r="L69" s="297"/>
      <c r="M69" s="297"/>
      <c r="N69" s="297"/>
    </row>
    <row r="70" spans="1:552" customFormat="1" x14ac:dyDescent="0.35">
      <c r="A70" s="307" t="s">
        <v>478</v>
      </c>
      <c r="B70" s="332" t="s">
        <v>481</v>
      </c>
      <c r="C70" s="309" t="s">
        <v>478</v>
      </c>
      <c r="D70" s="308" t="s">
        <v>759</v>
      </c>
      <c r="E70" s="309" t="s">
        <v>478</v>
      </c>
      <c r="F70" s="332" t="s">
        <v>760</v>
      </c>
      <c r="G70" s="307" t="s">
        <v>478</v>
      </c>
      <c r="H70" s="310" t="s">
        <v>371</v>
      </c>
      <c r="S70" s="186" t="s">
        <v>521</v>
      </c>
      <c r="T70" s="186" t="s">
        <v>761</v>
      </c>
      <c r="W70" s="186" t="s">
        <v>736</v>
      </c>
      <c r="AB70" t="s">
        <v>762</v>
      </c>
    </row>
    <row r="71" spans="1:552" customFormat="1" x14ac:dyDescent="0.35">
      <c r="A71" s="307" t="s">
        <v>479</v>
      </c>
      <c r="B71" s="332" t="s">
        <v>481</v>
      </c>
      <c r="C71" s="309" t="s">
        <v>479</v>
      </c>
      <c r="D71" s="308" t="s">
        <v>482</v>
      </c>
      <c r="E71" s="309" t="s">
        <v>479</v>
      </c>
      <c r="F71" s="332" t="s">
        <v>760</v>
      </c>
      <c r="G71" s="307" t="s">
        <v>479</v>
      </c>
      <c r="H71" s="310" t="s">
        <v>371</v>
      </c>
      <c r="S71" s="186" t="s">
        <v>521</v>
      </c>
      <c r="T71" s="186" t="s">
        <v>761</v>
      </c>
      <c r="W71" s="186" t="s">
        <v>736</v>
      </c>
      <c r="AB71" t="s">
        <v>737</v>
      </c>
    </row>
    <row r="72" spans="1:552" customFormat="1" x14ac:dyDescent="0.35">
      <c r="A72" s="307" t="s">
        <v>483</v>
      </c>
      <c r="B72" s="332" t="s">
        <v>763</v>
      </c>
      <c r="C72" s="309" t="s">
        <v>483</v>
      </c>
      <c r="D72" s="308" t="s">
        <v>764</v>
      </c>
      <c r="E72" s="309" t="s">
        <v>483</v>
      </c>
      <c r="F72" s="332" t="s">
        <v>760</v>
      </c>
      <c r="G72" s="307" t="s">
        <v>483</v>
      </c>
      <c r="H72" s="310" t="s">
        <v>371</v>
      </c>
      <c r="S72" s="186" t="s">
        <v>521</v>
      </c>
      <c r="T72" s="186" t="s">
        <v>761</v>
      </c>
      <c r="W72" s="186" t="s">
        <v>736</v>
      </c>
    </row>
    <row r="73" spans="1:552" s="340" customFormat="1" x14ac:dyDescent="0.35">
      <c r="A73" s="335" t="s">
        <v>484</v>
      </c>
      <c r="B73" s="336" t="s">
        <v>765</v>
      </c>
      <c r="C73" s="337" t="s">
        <v>484</v>
      </c>
      <c r="D73" s="338" t="s">
        <v>485</v>
      </c>
      <c r="E73" s="337" t="s">
        <v>484</v>
      </c>
      <c r="F73" s="332" t="s">
        <v>760</v>
      </c>
      <c r="G73" s="335" t="s">
        <v>484</v>
      </c>
      <c r="H73" s="339" t="s">
        <v>371</v>
      </c>
      <c r="I73"/>
      <c r="J73"/>
      <c r="K73"/>
      <c r="L73"/>
      <c r="M73"/>
      <c r="N73"/>
      <c r="O73"/>
      <c r="P73"/>
      <c r="Q73"/>
      <c r="R73"/>
      <c r="S73" s="186" t="s">
        <v>521</v>
      </c>
      <c r="T73" s="186" t="s">
        <v>761</v>
      </c>
      <c r="U73"/>
      <c r="V73"/>
      <c r="W73" s="186" t="s">
        <v>736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</row>
    <row r="74" spans="1:552" customFormat="1" x14ac:dyDescent="0.35">
      <c r="A74" s="307" t="s">
        <v>486</v>
      </c>
      <c r="B74" s="332" t="s">
        <v>392</v>
      </c>
      <c r="C74" s="309" t="s">
        <v>486</v>
      </c>
      <c r="D74" s="308" t="s">
        <v>488</v>
      </c>
      <c r="E74" s="309" t="s">
        <v>486</v>
      </c>
      <c r="F74" s="332" t="s">
        <v>760</v>
      </c>
      <c r="G74" s="307" t="s">
        <v>486</v>
      </c>
      <c r="H74" s="310" t="s">
        <v>371</v>
      </c>
      <c r="S74" s="186" t="s">
        <v>521</v>
      </c>
      <c r="T74" s="186" t="s">
        <v>761</v>
      </c>
      <c r="W74" s="186" t="s">
        <v>736</v>
      </c>
    </row>
    <row r="75" spans="1:552" customFormat="1" x14ac:dyDescent="0.35">
      <c r="A75" s="307" t="s">
        <v>487</v>
      </c>
      <c r="B75" s="332" t="s">
        <v>392</v>
      </c>
      <c r="C75" s="309" t="s">
        <v>487</v>
      </c>
      <c r="D75" s="308" t="s">
        <v>489</v>
      </c>
      <c r="E75" s="309" t="s">
        <v>487</v>
      </c>
      <c r="F75" s="332" t="s">
        <v>760</v>
      </c>
      <c r="G75" s="307" t="s">
        <v>487</v>
      </c>
      <c r="H75" s="310" t="s">
        <v>371</v>
      </c>
      <c r="S75" s="186" t="s">
        <v>521</v>
      </c>
      <c r="T75" s="186" t="s">
        <v>761</v>
      </c>
      <c r="W75" s="186" t="s">
        <v>736</v>
      </c>
    </row>
    <row r="76" spans="1:552" s="340" customFormat="1" x14ac:dyDescent="0.35">
      <c r="A76" s="335" t="s">
        <v>490</v>
      </c>
      <c r="B76" s="336" t="s">
        <v>520</v>
      </c>
      <c r="C76" s="337" t="s">
        <v>490</v>
      </c>
      <c r="D76" s="338" t="s">
        <v>492</v>
      </c>
      <c r="E76" s="337" t="s">
        <v>490</v>
      </c>
      <c r="F76" s="332" t="s">
        <v>760</v>
      </c>
      <c r="G76" s="335" t="s">
        <v>490</v>
      </c>
      <c r="H76" s="339" t="s">
        <v>371</v>
      </c>
      <c r="I76"/>
      <c r="J76"/>
      <c r="K76"/>
      <c r="L76"/>
      <c r="M76"/>
      <c r="N76"/>
      <c r="O76"/>
      <c r="P76"/>
      <c r="Q76"/>
      <c r="R76"/>
      <c r="S76" s="186" t="s">
        <v>521</v>
      </c>
      <c r="T76" s="186" t="s">
        <v>761</v>
      </c>
      <c r="U76"/>
      <c r="V76"/>
      <c r="W76" s="186" t="s">
        <v>736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</row>
    <row r="77" spans="1:552" s="340" customFormat="1" x14ac:dyDescent="0.35">
      <c r="A77" s="335" t="s">
        <v>491</v>
      </c>
      <c r="B77" s="336" t="s">
        <v>520</v>
      </c>
      <c r="C77" s="337" t="s">
        <v>491</v>
      </c>
      <c r="D77" s="338" t="s">
        <v>493</v>
      </c>
      <c r="E77" s="337" t="s">
        <v>491</v>
      </c>
      <c r="F77" s="332" t="s">
        <v>760</v>
      </c>
      <c r="G77" s="335" t="s">
        <v>491</v>
      </c>
      <c r="H77" s="339" t="s">
        <v>371</v>
      </c>
      <c r="I77"/>
      <c r="J77"/>
      <c r="K77"/>
      <c r="L77"/>
      <c r="M77"/>
      <c r="N77"/>
      <c r="O77"/>
      <c r="P77"/>
      <c r="Q77"/>
      <c r="R77"/>
      <c r="S77" s="186" t="s">
        <v>521</v>
      </c>
      <c r="T77" s="186" t="s">
        <v>761</v>
      </c>
      <c r="U77"/>
      <c r="V77"/>
      <c r="W77" s="186" t="s">
        <v>736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</row>
    <row r="78" spans="1:552" customFormat="1" x14ac:dyDescent="0.35">
      <c r="A78" s="307" t="s">
        <v>494</v>
      </c>
      <c r="B78" s="332" t="s">
        <v>766</v>
      </c>
      <c r="C78" s="309" t="s">
        <v>494</v>
      </c>
      <c r="D78" s="308" t="s">
        <v>767</v>
      </c>
      <c r="E78" s="309" t="s">
        <v>465</v>
      </c>
      <c r="F78" s="332" t="s">
        <v>760</v>
      </c>
      <c r="G78" s="307" t="s">
        <v>494</v>
      </c>
      <c r="H78" s="310" t="s">
        <v>371</v>
      </c>
      <c r="S78" s="186" t="s">
        <v>521</v>
      </c>
      <c r="T78" s="186" t="s">
        <v>761</v>
      </c>
      <c r="W78" s="186" t="s">
        <v>736</v>
      </c>
    </row>
    <row r="79" spans="1:552" s="341" customFormat="1" x14ac:dyDescent="0.35">
      <c r="A79" s="311" t="s">
        <v>495</v>
      </c>
      <c r="B79" s="333" t="s">
        <v>395</v>
      </c>
      <c r="C79" s="313" t="s">
        <v>495</v>
      </c>
      <c r="D79" s="312" t="s">
        <v>768</v>
      </c>
      <c r="E79" s="313" t="s">
        <v>495</v>
      </c>
      <c r="F79" s="333" t="s">
        <v>769</v>
      </c>
      <c r="G79" s="311" t="s">
        <v>495</v>
      </c>
      <c r="H79" s="334" t="s">
        <v>372</v>
      </c>
      <c r="I79"/>
      <c r="J79"/>
      <c r="K79"/>
      <c r="L79"/>
      <c r="M79"/>
      <c r="N79"/>
      <c r="O79"/>
      <c r="P79"/>
      <c r="Q79"/>
      <c r="R79"/>
      <c r="S79"/>
      <c r="T79" s="233" t="s">
        <v>761</v>
      </c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</row>
    <row r="80" spans="1:552" s="341" customFormat="1" x14ac:dyDescent="0.35">
      <c r="A80" s="311" t="s">
        <v>496</v>
      </c>
      <c r="B80" s="333" t="s">
        <v>395</v>
      </c>
      <c r="C80" s="313" t="s">
        <v>496</v>
      </c>
      <c r="D80" s="312" t="s">
        <v>770</v>
      </c>
      <c r="E80" s="313" t="s">
        <v>496</v>
      </c>
      <c r="F80" s="333" t="s">
        <v>769</v>
      </c>
      <c r="G80" s="311" t="s">
        <v>496</v>
      </c>
      <c r="H80" s="334" t="s">
        <v>372</v>
      </c>
      <c r="I80"/>
      <c r="J80"/>
      <c r="K80"/>
      <c r="L80"/>
      <c r="M80"/>
      <c r="N80"/>
      <c r="O80"/>
      <c r="P80"/>
      <c r="Q80"/>
      <c r="R80"/>
      <c r="S80"/>
      <c r="T80" s="233" t="s">
        <v>761</v>
      </c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</row>
    <row r="81" spans="1:23" customFormat="1" x14ac:dyDescent="0.35">
      <c r="A81" s="311" t="s">
        <v>497</v>
      </c>
      <c r="B81" s="333" t="s">
        <v>396</v>
      </c>
      <c r="C81" s="313" t="s">
        <v>497</v>
      </c>
      <c r="D81" s="312" t="s">
        <v>771</v>
      </c>
      <c r="E81" s="313" t="s">
        <v>497</v>
      </c>
      <c r="F81" s="333" t="s">
        <v>769</v>
      </c>
      <c r="G81" s="311" t="s">
        <v>497</v>
      </c>
      <c r="H81" s="334" t="s">
        <v>372</v>
      </c>
      <c r="T81" s="233" t="s">
        <v>761</v>
      </c>
    </row>
    <row r="82" spans="1:23" customFormat="1" x14ac:dyDescent="0.35">
      <c r="A82" s="311" t="s">
        <v>498</v>
      </c>
      <c r="B82" s="333" t="s">
        <v>396</v>
      </c>
      <c r="C82" s="313" t="s">
        <v>498</v>
      </c>
      <c r="D82" s="312" t="s">
        <v>772</v>
      </c>
      <c r="E82" s="313" t="s">
        <v>498</v>
      </c>
      <c r="F82" s="333" t="s">
        <v>769</v>
      </c>
      <c r="G82" s="311" t="s">
        <v>498</v>
      </c>
      <c r="H82" s="334" t="s">
        <v>372</v>
      </c>
      <c r="T82" s="233" t="s">
        <v>761</v>
      </c>
    </row>
    <row r="83" spans="1:23" customFormat="1" x14ac:dyDescent="0.35">
      <c r="A83" s="311" t="s">
        <v>499</v>
      </c>
      <c r="B83" s="333" t="s">
        <v>773</v>
      </c>
      <c r="C83" s="313" t="s">
        <v>499</v>
      </c>
      <c r="D83" s="312" t="s">
        <v>774</v>
      </c>
      <c r="E83" s="313" t="s">
        <v>499</v>
      </c>
      <c r="F83" s="333" t="s">
        <v>769</v>
      </c>
      <c r="G83" s="311" t="s">
        <v>499</v>
      </c>
      <c r="H83" s="334" t="s">
        <v>372</v>
      </c>
      <c r="T83" s="233" t="s">
        <v>761</v>
      </c>
    </row>
    <row r="84" spans="1:23" customFormat="1" x14ac:dyDescent="0.35">
      <c r="A84" s="311" t="s">
        <v>500</v>
      </c>
      <c r="B84" s="333" t="s">
        <v>773</v>
      </c>
      <c r="C84" s="313" t="s">
        <v>500</v>
      </c>
      <c r="D84" s="312" t="s">
        <v>775</v>
      </c>
      <c r="E84" s="313" t="s">
        <v>500</v>
      </c>
      <c r="F84" s="333" t="s">
        <v>769</v>
      </c>
      <c r="G84" s="311" t="s">
        <v>500</v>
      </c>
      <c r="H84" s="334" t="s">
        <v>372</v>
      </c>
      <c r="T84" s="233" t="s">
        <v>761</v>
      </c>
    </row>
    <row r="85" spans="1:23" customFormat="1" x14ac:dyDescent="0.35">
      <c r="A85" s="311" t="s">
        <v>501</v>
      </c>
      <c r="B85" s="333" t="s">
        <v>776</v>
      </c>
      <c r="C85" s="313" t="s">
        <v>501</v>
      </c>
      <c r="D85" s="313" t="s">
        <v>777</v>
      </c>
      <c r="E85" s="313" t="s">
        <v>501</v>
      </c>
      <c r="F85" s="333" t="s">
        <v>769</v>
      </c>
      <c r="G85" s="311" t="s">
        <v>501</v>
      </c>
      <c r="H85" s="334" t="s">
        <v>372</v>
      </c>
      <c r="T85" s="233" t="s">
        <v>761</v>
      </c>
    </row>
    <row r="86" spans="1:23" customFormat="1" x14ac:dyDescent="0.35">
      <c r="A86" s="311" t="s">
        <v>502</v>
      </c>
      <c r="B86" s="333" t="s">
        <v>776</v>
      </c>
      <c r="C86" s="313" t="s">
        <v>502</v>
      </c>
      <c r="D86" s="313" t="s">
        <v>778</v>
      </c>
      <c r="E86" s="313" t="s">
        <v>502</v>
      </c>
      <c r="F86" s="333" t="s">
        <v>769</v>
      </c>
      <c r="G86" s="311" t="s">
        <v>502</v>
      </c>
      <c r="H86" s="334" t="s">
        <v>372</v>
      </c>
      <c r="T86" s="233" t="s">
        <v>761</v>
      </c>
    </row>
    <row r="87" spans="1:23" customFormat="1" x14ac:dyDescent="0.35">
      <c r="A87" s="311" t="s">
        <v>503</v>
      </c>
      <c r="B87" s="333" t="s">
        <v>776</v>
      </c>
      <c r="C87" s="313" t="s">
        <v>503</v>
      </c>
      <c r="D87" s="313" t="s">
        <v>779</v>
      </c>
      <c r="E87" s="313" t="s">
        <v>503</v>
      </c>
      <c r="F87" s="333" t="s">
        <v>769</v>
      </c>
      <c r="G87" s="311" t="s">
        <v>503</v>
      </c>
      <c r="H87" s="334" t="s">
        <v>372</v>
      </c>
      <c r="T87" s="233" t="s">
        <v>761</v>
      </c>
    </row>
    <row r="88" spans="1:23" customFormat="1" x14ac:dyDescent="0.35">
      <c r="A88" s="311" t="s">
        <v>780</v>
      </c>
      <c r="B88" s="333" t="s">
        <v>776</v>
      </c>
      <c r="C88" s="313" t="s">
        <v>780</v>
      </c>
      <c r="D88" s="313" t="s">
        <v>781</v>
      </c>
      <c r="E88" s="313" t="s">
        <v>503</v>
      </c>
      <c r="F88" s="333" t="s">
        <v>769</v>
      </c>
      <c r="G88" s="311" t="s">
        <v>780</v>
      </c>
      <c r="H88" s="334" t="s">
        <v>372</v>
      </c>
      <c r="T88" s="233" t="s">
        <v>761</v>
      </c>
    </row>
    <row r="89" spans="1:23" customFormat="1" x14ac:dyDescent="0.35">
      <c r="A89" s="311" t="s">
        <v>504</v>
      </c>
      <c r="B89" s="333" t="s">
        <v>782</v>
      </c>
      <c r="C89" s="313" t="s">
        <v>504</v>
      </c>
      <c r="D89" s="313" t="s">
        <v>783</v>
      </c>
      <c r="E89" s="313" t="s">
        <v>504</v>
      </c>
      <c r="F89" s="333" t="s">
        <v>769</v>
      </c>
      <c r="G89" s="311" t="s">
        <v>504</v>
      </c>
      <c r="H89" s="334" t="s">
        <v>372</v>
      </c>
      <c r="T89" s="233" t="s">
        <v>761</v>
      </c>
    </row>
    <row r="90" spans="1:23" customFormat="1" x14ac:dyDescent="0.35">
      <c r="A90" s="311" t="s">
        <v>784</v>
      </c>
      <c r="B90" s="333" t="s">
        <v>782</v>
      </c>
      <c r="C90" s="313" t="s">
        <v>784</v>
      </c>
      <c r="D90" s="313" t="s">
        <v>785</v>
      </c>
      <c r="E90" s="313" t="s">
        <v>784</v>
      </c>
      <c r="F90" s="333" t="s">
        <v>769</v>
      </c>
      <c r="G90" s="311" t="s">
        <v>784</v>
      </c>
      <c r="H90" s="334" t="s">
        <v>372</v>
      </c>
      <c r="T90" s="233" t="s">
        <v>761</v>
      </c>
    </row>
    <row r="91" spans="1:23" customFormat="1" x14ac:dyDescent="0.35">
      <c r="A91" s="342" t="s">
        <v>515</v>
      </c>
      <c r="B91" s="343" t="s">
        <v>786</v>
      </c>
      <c r="C91" s="342" t="s">
        <v>515</v>
      </c>
      <c r="D91" s="344" t="s">
        <v>523</v>
      </c>
      <c r="E91" s="342" t="s">
        <v>515</v>
      </c>
      <c r="F91" s="343" t="s">
        <v>787</v>
      </c>
      <c r="G91" s="342" t="s">
        <v>515</v>
      </c>
      <c r="H91" s="345" t="s">
        <v>343</v>
      </c>
      <c r="T91" s="243" t="s">
        <v>761</v>
      </c>
      <c r="W91" s="243" t="s">
        <v>736</v>
      </c>
    </row>
    <row r="92" spans="1:23" customFormat="1" x14ac:dyDescent="0.35">
      <c r="A92" s="342" t="s">
        <v>516</v>
      </c>
      <c r="B92" s="343" t="s">
        <v>786</v>
      </c>
      <c r="C92" s="342" t="s">
        <v>516</v>
      </c>
      <c r="D92" s="344" t="s">
        <v>524</v>
      </c>
      <c r="E92" s="342" t="s">
        <v>516</v>
      </c>
      <c r="F92" s="343" t="s">
        <v>787</v>
      </c>
      <c r="G92" s="342" t="s">
        <v>516</v>
      </c>
      <c r="H92" s="345" t="s">
        <v>343</v>
      </c>
      <c r="T92" s="243" t="s">
        <v>761</v>
      </c>
      <c r="W92" s="243" t="s">
        <v>736</v>
      </c>
    </row>
    <row r="93" spans="1:23" customFormat="1" x14ac:dyDescent="0.35">
      <c r="A93" s="342" t="s">
        <v>517</v>
      </c>
      <c r="B93" s="343" t="s">
        <v>525</v>
      </c>
      <c r="C93" s="342" t="s">
        <v>517</v>
      </c>
      <c r="D93" s="344" t="s">
        <v>526</v>
      </c>
      <c r="E93" s="342" t="s">
        <v>517</v>
      </c>
      <c r="F93" s="343" t="s">
        <v>787</v>
      </c>
      <c r="G93" s="342" t="s">
        <v>517</v>
      </c>
      <c r="H93" s="345" t="s">
        <v>343</v>
      </c>
      <c r="T93" s="243" t="s">
        <v>761</v>
      </c>
      <c r="W93" s="243" t="s">
        <v>736</v>
      </c>
    </row>
    <row r="94" spans="1:23" customFormat="1" x14ac:dyDescent="0.35">
      <c r="A94" s="342" t="s">
        <v>518</v>
      </c>
      <c r="B94" s="343" t="s">
        <v>525</v>
      </c>
      <c r="C94" s="342" t="s">
        <v>518</v>
      </c>
      <c r="D94" s="344" t="s">
        <v>527</v>
      </c>
      <c r="E94" s="342" t="s">
        <v>518</v>
      </c>
      <c r="F94" s="343" t="s">
        <v>787</v>
      </c>
      <c r="G94" s="342" t="s">
        <v>518</v>
      </c>
      <c r="H94" s="345" t="s">
        <v>343</v>
      </c>
      <c r="T94" s="243" t="s">
        <v>761</v>
      </c>
      <c r="W94" s="243" t="s">
        <v>736</v>
      </c>
    </row>
    <row r="95" spans="1:23" customFormat="1" x14ac:dyDescent="0.35">
      <c r="A95" s="342" t="s">
        <v>528</v>
      </c>
      <c r="B95" s="343" t="s">
        <v>788</v>
      </c>
      <c r="C95" s="342" t="s">
        <v>528</v>
      </c>
      <c r="D95" s="344" t="s">
        <v>789</v>
      </c>
      <c r="E95" s="342" t="s">
        <v>528</v>
      </c>
      <c r="F95" s="343" t="s">
        <v>787</v>
      </c>
      <c r="G95" s="342" t="s">
        <v>528</v>
      </c>
      <c r="H95" s="345" t="s">
        <v>343</v>
      </c>
      <c r="T95" s="243" t="s">
        <v>761</v>
      </c>
      <c r="W95" s="243" t="s">
        <v>736</v>
      </c>
    </row>
    <row r="96" spans="1:23" customFormat="1" x14ac:dyDescent="0.35"/>
    <row r="97" spans="1:27" customFormat="1" ht="15" thickBot="1" x14ac:dyDescent="0.4">
      <c r="A97" s="297" t="s">
        <v>529</v>
      </c>
      <c r="B97" s="297" t="s">
        <v>530</v>
      </c>
    </row>
    <row r="98" spans="1:27" customFormat="1" ht="15" thickBot="1" x14ac:dyDescent="0.4">
      <c r="A98" s="298" t="s">
        <v>171</v>
      </c>
      <c r="B98" s="299" t="s">
        <v>169</v>
      </c>
      <c r="C98" s="298" t="s">
        <v>171</v>
      </c>
      <c r="D98" s="300" t="s">
        <v>170</v>
      </c>
      <c r="E98" s="298" t="s">
        <v>171</v>
      </c>
      <c r="F98" s="301" t="s">
        <v>100</v>
      </c>
      <c r="G98" s="298" t="s">
        <v>171</v>
      </c>
      <c r="H98" s="302" t="s">
        <v>173</v>
      </c>
      <c r="I98" s="297"/>
      <c r="J98" s="297"/>
      <c r="K98" s="297"/>
      <c r="L98" s="297"/>
      <c r="M98" s="297"/>
      <c r="N98" s="297"/>
    </row>
    <row r="99" spans="1:27" customFormat="1" x14ac:dyDescent="0.35">
      <c r="A99" s="303" t="s">
        <v>39</v>
      </c>
      <c r="B99" s="304" t="s">
        <v>39</v>
      </c>
      <c r="C99" s="304" t="s">
        <v>39</v>
      </c>
      <c r="D99" s="304" t="s">
        <v>39</v>
      </c>
      <c r="E99" s="304" t="s">
        <v>39</v>
      </c>
      <c r="F99" s="305" t="s">
        <v>39</v>
      </c>
      <c r="G99" s="304" t="s">
        <v>39</v>
      </c>
      <c r="H99" s="306" t="s">
        <v>39</v>
      </c>
      <c r="I99" s="297"/>
      <c r="J99" s="297"/>
      <c r="K99" s="297"/>
      <c r="L99" s="297"/>
      <c r="M99" s="297"/>
      <c r="N99" s="297"/>
    </row>
    <row r="100" spans="1:27" customFormat="1" x14ac:dyDescent="0.35">
      <c r="A100" s="307" t="s">
        <v>790</v>
      </c>
      <c r="B100" s="332" t="s">
        <v>433</v>
      </c>
      <c r="C100" s="307" t="s">
        <v>790</v>
      </c>
      <c r="D100" s="308" t="s">
        <v>927</v>
      </c>
      <c r="E100" s="307" t="s">
        <v>790</v>
      </c>
      <c r="F100" s="332" t="s">
        <v>791</v>
      </c>
      <c r="G100" s="307" t="s">
        <v>790</v>
      </c>
      <c r="H100" s="310" t="s">
        <v>373</v>
      </c>
      <c r="U100" s="186" t="s">
        <v>455</v>
      </c>
      <c r="X100" s="186" t="s">
        <v>792</v>
      </c>
      <c r="Y100" s="186" t="s">
        <v>793</v>
      </c>
      <c r="AA100" t="s">
        <v>794</v>
      </c>
    </row>
    <row r="101" spans="1:27" customFormat="1" x14ac:dyDescent="0.35">
      <c r="A101" s="307" t="s">
        <v>506</v>
      </c>
      <c r="B101" s="332" t="s">
        <v>795</v>
      </c>
      <c r="C101" s="307" t="s">
        <v>506</v>
      </c>
      <c r="D101" s="308" t="s">
        <v>928</v>
      </c>
      <c r="E101" s="307" t="s">
        <v>506</v>
      </c>
      <c r="F101" s="332" t="s">
        <v>791</v>
      </c>
      <c r="G101" s="307" t="s">
        <v>506</v>
      </c>
      <c r="H101" s="310" t="s">
        <v>373</v>
      </c>
      <c r="U101" s="186" t="s">
        <v>455</v>
      </c>
      <c r="X101" s="186" t="s">
        <v>792</v>
      </c>
      <c r="Y101" s="186" t="s">
        <v>793</v>
      </c>
      <c r="AA101" t="s">
        <v>737</v>
      </c>
    </row>
    <row r="102" spans="1:27" customFormat="1" x14ac:dyDescent="0.35">
      <c r="A102" s="307" t="s">
        <v>507</v>
      </c>
      <c r="B102" s="332" t="s">
        <v>796</v>
      </c>
      <c r="C102" s="307" t="s">
        <v>507</v>
      </c>
      <c r="D102" s="308" t="s">
        <v>929</v>
      </c>
      <c r="E102" s="307" t="s">
        <v>507</v>
      </c>
      <c r="F102" s="332" t="s">
        <v>791</v>
      </c>
      <c r="G102" s="307" t="s">
        <v>507</v>
      </c>
      <c r="H102" s="310" t="s">
        <v>373</v>
      </c>
      <c r="U102" s="186" t="s">
        <v>455</v>
      </c>
      <c r="X102" s="186" t="s">
        <v>792</v>
      </c>
      <c r="Y102" s="186" t="s">
        <v>793</v>
      </c>
    </row>
    <row r="103" spans="1:27" customFormat="1" x14ac:dyDescent="0.35">
      <c r="A103" s="307" t="s">
        <v>508</v>
      </c>
      <c r="B103" s="332" t="s">
        <v>797</v>
      </c>
      <c r="C103" s="307" t="s">
        <v>508</v>
      </c>
      <c r="D103" s="308" t="s">
        <v>930</v>
      </c>
      <c r="E103" s="307" t="s">
        <v>508</v>
      </c>
      <c r="F103" s="332" t="s">
        <v>791</v>
      </c>
      <c r="G103" s="307" t="s">
        <v>508</v>
      </c>
      <c r="H103" s="310" t="s">
        <v>373</v>
      </c>
      <c r="U103" s="186" t="s">
        <v>455</v>
      </c>
      <c r="X103" s="186" t="s">
        <v>792</v>
      </c>
      <c r="Y103" s="186" t="s">
        <v>793</v>
      </c>
    </row>
    <row r="104" spans="1:27" customFormat="1" x14ac:dyDescent="0.35">
      <c r="A104" s="307" t="s">
        <v>798</v>
      </c>
      <c r="B104" s="332" t="s">
        <v>799</v>
      </c>
      <c r="C104" s="307" t="s">
        <v>798</v>
      </c>
      <c r="D104" s="308" t="s">
        <v>931</v>
      </c>
      <c r="E104" s="307" t="s">
        <v>798</v>
      </c>
      <c r="F104" s="332" t="s">
        <v>791</v>
      </c>
      <c r="G104" s="307" t="s">
        <v>798</v>
      </c>
      <c r="H104" s="310" t="s">
        <v>373</v>
      </c>
      <c r="U104" s="186" t="s">
        <v>455</v>
      </c>
      <c r="X104" s="186" t="s">
        <v>792</v>
      </c>
      <c r="Y104" s="186" t="s">
        <v>793</v>
      </c>
    </row>
    <row r="105" spans="1:27" customFormat="1" x14ac:dyDescent="0.35">
      <c r="A105" s="307" t="s">
        <v>800</v>
      </c>
      <c r="B105" s="332" t="s">
        <v>801</v>
      </c>
      <c r="C105" s="307" t="s">
        <v>800</v>
      </c>
      <c r="D105" s="308" t="s">
        <v>932</v>
      </c>
      <c r="E105" s="307" t="s">
        <v>800</v>
      </c>
      <c r="F105" s="332" t="s">
        <v>791</v>
      </c>
      <c r="G105" s="307" t="s">
        <v>800</v>
      </c>
      <c r="H105" s="310" t="s">
        <v>373</v>
      </c>
      <c r="U105" s="186" t="s">
        <v>455</v>
      </c>
      <c r="X105" s="186" t="s">
        <v>792</v>
      </c>
      <c r="Y105" s="186" t="s">
        <v>793</v>
      </c>
    </row>
    <row r="106" spans="1:27" customFormat="1" x14ac:dyDescent="0.35">
      <c r="A106" s="307" t="s">
        <v>802</v>
      </c>
      <c r="B106" s="307" t="s">
        <v>531</v>
      </c>
      <c r="C106" s="307" t="s">
        <v>802</v>
      </c>
      <c r="D106" s="307" t="s">
        <v>532</v>
      </c>
      <c r="E106" s="307" t="s">
        <v>802</v>
      </c>
      <c r="F106" s="332" t="s">
        <v>791</v>
      </c>
      <c r="G106" s="307" t="s">
        <v>802</v>
      </c>
      <c r="H106" s="310" t="s">
        <v>373</v>
      </c>
      <c r="U106" s="186" t="s">
        <v>455</v>
      </c>
      <c r="X106" s="186" t="s">
        <v>792</v>
      </c>
      <c r="Y106" s="186" t="s">
        <v>793</v>
      </c>
    </row>
    <row r="107" spans="1:27" customFormat="1" x14ac:dyDescent="0.35">
      <c r="A107" s="307" t="s">
        <v>803</v>
      </c>
      <c r="B107" s="307" t="s">
        <v>531</v>
      </c>
      <c r="C107" s="307" t="s">
        <v>803</v>
      </c>
      <c r="D107" s="308" t="s">
        <v>533</v>
      </c>
      <c r="E107" s="307" t="s">
        <v>803</v>
      </c>
      <c r="F107" s="332" t="s">
        <v>791</v>
      </c>
      <c r="G107" s="307" t="s">
        <v>803</v>
      </c>
      <c r="H107" s="310" t="s">
        <v>373</v>
      </c>
      <c r="U107" s="186" t="s">
        <v>455</v>
      </c>
      <c r="X107" s="186" t="s">
        <v>792</v>
      </c>
      <c r="Y107" s="186" t="s">
        <v>793</v>
      </c>
    </row>
    <row r="108" spans="1:27" customFormat="1" x14ac:dyDescent="0.35">
      <c r="A108" s="307" t="s">
        <v>804</v>
      </c>
      <c r="B108" s="307" t="s">
        <v>531</v>
      </c>
      <c r="C108" s="307" t="s">
        <v>804</v>
      </c>
      <c r="D108" s="308" t="s">
        <v>933</v>
      </c>
      <c r="E108" s="307" t="s">
        <v>804</v>
      </c>
      <c r="F108" s="332" t="s">
        <v>791</v>
      </c>
      <c r="G108" s="307" t="s">
        <v>804</v>
      </c>
      <c r="H108" s="310" t="s">
        <v>373</v>
      </c>
      <c r="U108" s="186" t="s">
        <v>455</v>
      </c>
      <c r="X108" s="186" t="s">
        <v>792</v>
      </c>
      <c r="Y108" s="186" t="s">
        <v>793</v>
      </c>
    </row>
    <row r="109" spans="1:27" customFormat="1" x14ac:dyDescent="0.35">
      <c r="A109" s="307" t="s">
        <v>805</v>
      </c>
      <c r="B109" s="332" t="s">
        <v>806</v>
      </c>
      <c r="C109" s="307" t="s">
        <v>805</v>
      </c>
      <c r="D109" s="308" t="s">
        <v>934</v>
      </c>
      <c r="E109" s="307" t="s">
        <v>805</v>
      </c>
      <c r="F109" s="332" t="s">
        <v>791</v>
      </c>
      <c r="G109" s="307" t="s">
        <v>805</v>
      </c>
      <c r="H109" s="310" t="s">
        <v>373</v>
      </c>
      <c r="U109" s="186" t="s">
        <v>455</v>
      </c>
      <c r="X109" s="186" t="s">
        <v>792</v>
      </c>
      <c r="Y109" s="186" t="s">
        <v>793</v>
      </c>
    </row>
    <row r="110" spans="1:27" customFormat="1" x14ac:dyDescent="0.35">
      <c r="A110" s="307" t="s">
        <v>807</v>
      </c>
      <c r="B110" s="332" t="s">
        <v>806</v>
      </c>
      <c r="C110" s="307" t="s">
        <v>807</v>
      </c>
      <c r="D110" s="307" t="s">
        <v>935</v>
      </c>
      <c r="E110" s="307" t="s">
        <v>807</v>
      </c>
      <c r="F110" s="332" t="s">
        <v>791</v>
      </c>
      <c r="G110" s="307" t="s">
        <v>807</v>
      </c>
      <c r="H110" s="310" t="s">
        <v>373</v>
      </c>
      <c r="U110" s="186" t="s">
        <v>455</v>
      </c>
      <c r="X110" s="186" t="s">
        <v>792</v>
      </c>
      <c r="Y110" s="186" t="s">
        <v>793</v>
      </c>
    </row>
    <row r="111" spans="1:27" customFormat="1" x14ac:dyDescent="0.35">
      <c r="A111" s="307" t="s">
        <v>808</v>
      </c>
      <c r="B111" s="307" t="s">
        <v>865</v>
      </c>
      <c r="C111" s="307" t="s">
        <v>808</v>
      </c>
      <c r="D111" s="307" t="s">
        <v>936</v>
      </c>
      <c r="E111" s="307" t="s">
        <v>808</v>
      </c>
      <c r="F111" s="332" t="s">
        <v>791</v>
      </c>
      <c r="G111" s="307" t="s">
        <v>808</v>
      </c>
      <c r="H111" s="310" t="s">
        <v>373</v>
      </c>
      <c r="U111" s="186" t="s">
        <v>455</v>
      </c>
      <c r="X111" s="186" t="s">
        <v>792</v>
      </c>
      <c r="Y111" s="186" t="s">
        <v>793</v>
      </c>
    </row>
    <row r="112" spans="1:27" customFormat="1" x14ac:dyDescent="0.35">
      <c r="A112" s="342" t="s">
        <v>534</v>
      </c>
      <c r="B112" s="343" t="s">
        <v>809</v>
      </c>
      <c r="C112" s="342" t="s">
        <v>534</v>
      </c>
      <c r="D112" s="344" t="s">
        <v>536</v>
      </c>
      <c r="E112" s="342" t="s">
        <v>534</v>
      </c>
      <c r="F112" s="343" t="s">
        <v>810</v>
      </c>
      <c r="G112" s="342" t="s">
        <v>534</v>
      </c>
      <c r="H112" s="345" t="s">
        <v>376</v>
      </c>
      <c r="U112" s="243" t="s">
        <v>455</v>
      </c>
      <c r="V112" s="243" t="s">
        <v>456</v>
      </c>
      <c r="X112" s="2"/>
      <c r="Y112" s="243" t="s">
        <v>793</v>
      </c>
    </row>
    <row r="113" spans="1:26" customFormat="1" x14ac:dyDescent="0.35">
      <c r="A113" s="342" t="s">
        <v>535</v>
      </c>
      <c r="B113" s="343" t="s">
        <v>537</v>
      </c>
      <c r="C113" s="342" t="s">
        <v>535</v>
      </c>
      <c r="D113" s="344" t="s">
        <v>811</v>
      </c>
      <c r="E113" s="342" t="s">
        <v>535</v>
      </c>
      <c r="F113" s="343" t="s">
        <v>810</v>
      </c>
      <c r="G113" s="342" t="s">
        <v>535</v>
      </c>
      <c r="H113" s="345" t="s">
        <v>376</v>
      </c>
      <c r="U113" s="243" t="s">
        <v>455</v>
      </c>
      <c r="V113" s="243" t="s">
        <v>456</v>
      </c>
      <c r="X113" s="2"/>
      <c r="Y113" s="243" t="s">
        <v>793</v>
      </c>
    </row>
    <row r="114" spans="1:26" customFormat="1" x14ac:dyDescent="0.35">
      <c r="A114" s="342" t="s">
        <v>538</v>
      </c>
      <c r="B114" s="343" t="s">
        <v>539</v>
      </c>
      <c r="C114" s="342" t="s">
        <v>538</v>
      </c>
      <c r="D114" s="344" t="s">
        <v>540</v>
      </c>
      <c r="E114" s="342" t="s">
        <v>538</v>
      </c>
      <c r="F114" s="343" t="s">
        <v>810</v>
      </c>
      <c r="G114" s="342" t="s">
        <v>538</v>
      </c>
      <c r="H114" s="345" t="s">
        <v>376</v>
      </c>
      <c r="U114" s="243" t="s">
        <v>455</v>
      </c>
      <c r="V114" s="243" t="s">
        <v>456</v>
      </c>
      <c r="X114" s="2"/>
      <c r="Y114" s="243" t="s">
        <v>793</v>
      </c>
    </row>
    <row r="115" spans="1:26" customFormat="1" x14ac:dyDescent="0.35">
      <c r="A115" s="342" t="s">
        <v>541</v>
      </c>
      <c r="B115" s="343" t="s">
        <v>812</v>
      </c>
      <c r="C115" s="342" t="s">
        <v>541</v>
      </c>
      <c r="D115" s="344" t="s">
        <v>542</v>
      </c>
      <c r="E115" s="342" t="s">
        <v>541</v>
      </c>
      <c r="F115" s="343" t="s">
        <v>810</v>
      </c>
      <c r="G115" s="342" t="s">
        <v>541</v>
      </c>
      <c r="H115" s="345" t="s">
        <v>376</v>
      </c>
      <c r="U115" s="243" t="s">
        <v>455</v>
      </c>
      <c r="V115" s="243" t="s">
        <v>456</v>
      </c>
      <c r="X115" s="2"/>
      <c r="Y115" s="243" t="s">
        <v>793</v>
      </c>
    </row>
    <row r="116" spans="1:26" customFormat="1" x14ac:dyDescent="0.35"/>
    <row r="117" spans="1:26" customFormat="1" ht="15" thickBot="1" x14ac:dyDescent="0.4">
      <c r="A117" s="297" t="s">
        <v>509</v>
      </c>
      <c r="B117" s="297" t="s">
        <v>565</v>
      </c>
    </row>
    <row r="118" spans="1:26" customFormat="1" ht="15" thickBot="1" x14ac:dyDescent="0.4">
      <c r="A118" s="298" t="s">
        <v>171</v>
      </c>
      <c r="B118" s="299" t="s">
        <v>169</v>
      </c>
      <c r="C118" s="298" t="s">
        <v>171</v>
      </c>
      <c r="D118" s="300" t="s">
        <v>170</v>
      </c>
      <c r="E118" s="298" t="s">
        <v>171</v>
      </c>
      <c r="F118" s="301" t="s">
        <v>100</v>
      </c>
      <c r="G118" s="298" t="s">
        <v>171</v>
      </c>
      <c r="H118" s="302" t="s">
        <v>173</v>
      </c>
      <c r="U118" s="297"/>
      <c r="V118" s="297"/>
      <c r="W118" s="297"/>
      <c r="X118" s="297"/>
      <c r="Y118" s="297"/>
      <c r="Z118" s="297"/>
    </row>
    <row r="119" spans="1:26" customFormat="1" x14ac:dyDescent="0.35">
      <c r="A119" s="303" t="s">
        <v>39</v>
      </c>
      <c r="B119" s="304" t="s">
        <v>39</v>
      </c>
      <c r="C119" s="304" t="s">
        <v>39</v>
      </c>
      <c r="D119" s="304" t="s">
        <v>39</v>
      </c>
      <c r="E119" s="304" t="s">
        <v>39</v>
      </c>
      <c r="F119" s="305" t="s">
        <v>39</v>
      </c>
      <c r="G119" s="304" t="s">
        <v>39</v>
      </c>
      <c r="H119" s="306" t="s">
        <v>39</v>
      </c>
      <c r="U119" s="297"/>
      <c r="V119" s="297"/>
      <c r="W119" s="297"/>
      <c r="X119" s="297"/>
      <c r="Y119" s="297"/>
      <c r="Z119" s="297"/>
    </row>
    <row r="120" spans="1:26" customFormat="1" x14ac:dyDescent="0.35">
      <c r="A120" s="307" t="s">
        <v>510</v>
      </c>
      <c r="B120" s="332" t="s">
        <v>813</v>
      </c>
      <c r="C120" s="307" t="s">
        <v>510</v>
      </c>
      <c r="D120" s="308" t="s">
        <v>814</v>
      </c>
      <c r="E120" s="307" t="s">
        <v>510</v>
      </c>
      <c r="F120" s="332" t="s">
        <v>815</v>
      </c>
      <c r="G120" s="307" t="s">
        <v>510</v>
      </c>
      <c r="H120" s="310" t="s">
        <v>374</v>
      </c>
      <c r="V120" s="346" t="s">
        <v>456</v>
      </c>
      <c r="X120" s="186" t="s">
        <v>792</v>
      </c>
    </row>
    <row r="121" spans="1:26" customFormat="1" x14ac:dyDescent="0.35">
      <c r="A121" s="307" t="s">
        <v>511</v>
      </c>
      <c r="B121" s="332" t="s">
        <v>813</v>
      </c>
      <c r="C121" s="307" t="s">
        <v>511</v>
      </c>
      <c r="D121" s="308" t="s">
        <v>816</v>
      </c>
      <c r="E121" s="307" t="s">
        <v>511</v>
      </c>
      <c r="F121" s="332" t="s">
        <v>815</v>
      </c>
      <c r="G121" s="307" t="s">
        <v>511</v>
      </c>
      <c r="H121" s="310" t="s">
        <v>374</v>
      </c>
      <c r="V121" s="346" t="s">
        <v>456</v>
      </c>
      <c r="X121" s="186" t="s">
        <v>792</v>
      </c>
    </row>
    <row r="122" spans="1:26" customFormat="1" x14ac:dyDescent="0.35">
      <c r="A122" s="307" t="s">
        <v>512</v>
      </c>
      <c r="B122" s="332" t="s">
        <v>817</v>
      </c>
      <c r="C122" s="307" t="s">
        <v>512</v>
      </c>
      <c r="D122" s="308" t="s">
        <v>519</v>
      </c>
      <c r="E122" s="307" t="s">
        <v>512</v>
      </c>
      <c r="F122" s="332" t="s">
        <v>815</v>
      </c>
      <c r="G122" s="307" t="s">
        <v>512</v>
      </c>
      <c r="H122" s="310" t="s">
        <v>374</v>
      </c>
      <c r="V122" s="346" t="s">
        <v>456</v>
      </c>
      <c r="X122" s="186" t="s">
        <v>792</v>
      </c>
    </row>
    <row r="123" spans="1:26" customFormat="1" x14ac:dyDescent="0.35">
      <c r="A123" s="307" t="s">
        <v>818</v>
      </c>
      <c r="B123" s="332" t="s">
        <v>819</v>
      </c>
      <c r="C123" s="307" t="s">
        <v>818</v>
      </c>
      <c r="D123" s="308" t="s">
        <v>820</v>
      </c>
      <c r="E123" s="307" t="s">
        <v>818</v>
      </c>
      <c r="F123" s="332" t="s">
        <v>815</v>
      </c>
      <c r="G123" s="307" t="s">
        <v>818</v>
      </c>
      <c r="H123" s="310" t="s">
        <v>374</v>
      </c>
      <c r="V123" s="346" t="s">
        <v>456</v>
      </c>
      <c r="X123" s="186" t="s">
        <v>792</v>
      </c>
    </row>
    <row r="124" spans="1:26" customFormat="1" x14ac:dyDescent="0.35">
      <c r="A124" s="307" t="s">
        <v>821</v>
      </c>
      <c r="B124" s="332" t="s">
        <v>819</v>
      </c>
      <c r="C124" s="307" t="s">
        <v>821</v>
      </c>
      <c r="D124" s="308" t="s">
        <v>822</v>
      </c>
      <c r="E124" s="307" t="s">
        <v>821</v>
      </c>
      <c r="F124" s="332" t="s">
        <v>815</v>
      </c>
      <c r="G124" s="307" t="s">
        <v>821</v>
      </c>
      <c r="H124" s="310" t="s">
        <v>374</v>
      </c>
      <c r="V124" s="346" t="s">
        <v>456</v>
      </c>
      <c r="X124" s="186" t="s">
        <v>792</v>
      </c>
    </row>
    <row r="125" spans="1:26" customFormat="1" x14ac:dyDescent="0.35">
      <c r="A125" s="307" t="s">
        <v>823</v>
      </c>
      <c r="B125" s="332" t="s">
        <v>819</v>
      </c>
      <c r="C125" s="307" t="s">
        <v>823</v>
      </c>
      <c r="D125" s="308" t="s">
        <v>824</v>
      </c>
      <c r="E125" s="307" t="s">
        <v>823</v>
      </c>
      <c r="F125" s="332" t="s">
        <v>815</v>
      </c>
      <c r="G125" s="307" t="s">
        <v>823</v>
      </c>
      <c r="H125" s="310" t="s">
        <v>374</v>
      </c>
      <c r="V125" s="346" t="s">
        <v>456</v>
      </c>
      <c r="X125" s="186" t="s">
        <v>792</v>
      </c>
    </row>
    <row r="126" spans="1:26" customFormat="1" x14ac:dyDescent="0.35">
      <c r="A126" s="307" t="s">
        <v>825</v>
      </c>
      <c r="B126" s="332" t="s">
        <v>819</v>
      </c>
      <c r="C126" s="307" t="s">
        <v>825</v>
      </c>
      <c r="D126" s="307" t="s">
        <v>826</v>
      </c>
      <c r="E126" s="307" t="s">
        <v>825</v>
      </c>
      <c r="F126" s="332" t="s">
        <v>815</v>
      </c>
      <c r="G126" s="307" t="s">
        <v>825</v>
      </c>
      <c r="H126" s="310" t="s">
        <v>374</v>
      </c>
      <c r="V126" s="346" t="s">
        <v>456</v>
      </c>
      <c r="X126" s="186" t="s">
        <v>792</v>
      </c>
    </row>
    <row r="127" spans="1:26" customFormat="1" x14ac:dyDescent="0.35">
      <c r="A127" s="307" t="s">
        <v>827</v>
      </c>
      <c r="B127" s="332" t="s">
        <v>897</v>
      </c>
      <c r="C127" s="307" t="s">
        <v>827</v>
      </c>
      <c r="D127" s="308" t="s">
        <v>829</v>
      </c>
      <c r="E127" s="307" t="s">
        <v>827</v>
      </c>
      <c r="F127" s="332" t="s">
        <v>815</v>
      </c>
      <c r="G127" s="307" t="s">
        <v>827</v>
      </c>
      <c r="H127" s="310" t="s">
        <v>374</v>
      </c>
      <c r="V127" s="346" t="s">
        <v>456</v>
      </c>
      <c r="X127" s="186" t="s">
        <v>792</v>
      </c>
    </row>
    <row r="128" spans="1:26" customFormat="1" x14ac:dyDescent="0.35">
      <c r="A128" s="307" t="s">
        <v>830</v>
      </c>
      <c r="B128" s="347" t="s">
        <v>831</v>
      </c>
      <c r="C128" s="307" t="s">
        <v>830</v>
      </c>
      <c r="D128" s="348" t="s">
        <v>832</v>
      </c>
      <c r="E128" s="307" t="s">
        <v>830</v>
      </c>
      <c r="F128" s="332" t="s">
        <v>815</v>
      </c>
      <c r="G128" s="307" t="s">
        <v>830</v>
      </c>
      <c r="H128" s="310" t="s">
        <v>374</v>
      </c>
      <c r="V128" s="346" t="s">
        <v>456</v>
      </c>
      <c r="X128" s="186" t="s">
        <v>792</v>
      </c>
    </row>
    <row r="129" spans="1:24" customFormat="1" x14ac:dyDescent="0.35">
      <c r="A129" s="307" t="s">
        <v>833</v>
      </c>
      <c r="B129" s="332" t="s">
        <v>434</v>
      </c>
      <c r="C129" s="307" t="s">
        <v>833</v>
      </c>
      <c r="D129" s="308" t="s">
        <v>834</v>
      </c>
      <c r="E129" s="307" t="s">
        <v>833</v>
      </c>
      <c r="F129" s="332" t="s">
        <v>815</v>
      </c>
      <c r="G129" s="307" t="s">
        <v>833</v>
      </c>
      <c r="H129" s="310" t="s">
        <v>374</v>
      </c>
      <c r="V129" s="346" t="s">
        <v>456</v>
      </c>
      <c r="X129" s="186" t="s">
        <v>792</v>
      </c>
    </row>
    <row r="130" spans="1:24" s="350" customFormat="1" x14ac:dyDescent="0.35">
      <c r="A130" s="307" t="s">
        <v>835</v>
      </c>
      <c r="B130" s="349" t="s">
        <v>836</v>
      </c>
      <c r="C130" s="307" t="s">
        <v>835</v>
      </c>
      <c r="D130" s="349" t="s">
        <v>837</v>
      </c>
      <c r="E130" s="307" t="s">
        <v>835</v>
      </c>
      <c r="F130" s="332" t="s">
        <v>815</v>
      </c>
      <c r="G130" s="307" t="s">
        <v>835</v>
      </c>
      <c r="H130" s="310" t="s">
        <v>374</v>
      </c>
      <c r="I130"/>
      <c r="J130"/>
      <c r="K130"/>
      <c r="L130"/>
      <c r="M130"/>
      <c r="N130"/>
      <c r="O130"/>
      <c r="P130"/>
      <c r="Q130"/>
      <c r="R130"/>
      <c r="S130"/>
      <c r="T130"/>
      <c r="V130" s="346" t="s">
        <v>456</v>
      </c>
      <c r="X130" s="186" t="s">
        <v>792</v>
      </c>
    </row>
    <row r="131" spans="1:24" s="350" customFormat="1" x14ac:dyDescent="0.35">
      <c r="A131" s="307" t="s">
        <v>838</v>
      </c>
      <c r="B131" s="349" t="s">
        <v>836</v>
      </c>
      <c r="C131" s="307" t="s">
        <v>838</v>
      </c>
      <c r="D131" s="349" t="s">
        <v>839</v>
      </c>
      <c r="E131" s="307" t="s">
        <v>838</v>
      </c>
      <c r="F131" s="332" t="s">
        <v>815</v>
      </c>
      <c r="G131" s="307" t="s">
        <v>838</v>
      </c>
      <c r="H131" s="310" t="s">
        <v>374</v>
      </c>
      <c r="I131"/>
      <c r="J131"/>
      <c r="K131"/>
      <c r="L131"/>
      <c r="M131"/>
      <c r="N131"/>
      <c r="O131"/>
      <c r="P131"/>
      <c r="Q131"/>
      <c r="R131"/>
      <c r="S131"/>
      <c r="T131"/>
      <c r="V131" s="346" t="s">
        <v>456</v>
      </c>
      <c r="X131" s="186" t="s">
        <v>792</v>
      </c>
    </row>
    <row r="132" spans="1:24" s="350" customFormat="1" x14ac:dyDescent="0.35">
      <c r="A132" s="307" t="s">
        <v>840</v>
      </c>
      <c r="B132" s="351" t="s">
        <v>841</v>
      </c>
      <c r="C132" s="307" t="s">
        <v>840</v>
      </c>
      <c r="D132" s="351" t="s">
        <v>842</v>
      </c>
      <c r="E132" s="307" t="s">
        <v>840</v>
      </c>
      <c r="F132" s="332" t="s">
        <v>815</v>
      </c>
      <c r="G132" s="307" t="s">
        <v>840</v>
      </c>
      <c r="H132" s="310" t="s">
        <v>374</v>
      </c>
      <c r="I132"/>
      <c r="J132"/>
      <c r="K132"/>
      <c r="L132"/>
      <c r="M132"/>
      <c r="N132"/>
      <c r="O132"/>
      <c r="P132"/>
      <c r="Q132"/>
      <c r="R132"/>
      <c r="S132"/>
      <c r="T132"/>
      <c r="V132" s="346" t="s">
        <v>456</v>
      </c>
      <c r="X132" s="186" t="s">
        <v>792</v>
      </c>
    </row>
    <row r="133" spans="1:24" customFormat="1" x14ac:dyDescent="0.35">
      <c r="A133" s="307" t="s">
        <v>843</v>
      </c>
      <c r="B133" s="351" t="s">
        <v>841</v>
      </c>
      <c r="C133" s="307" t="s">
        <v>843</v>
      </c>
      <c r="D133" s="348" t="s">
        <v>844</v>
      </c>
      <c r="E133" s="307" t="s">
        <v>843</v>
      </c>
      <c r="F133" s="332" t="s">
        <v>815</v>
      </c>
      <c r="G133" s="307" t="s">
        <v>843</v>
      </c>
      <c r="H133" s="310" t="s">
        <v>374</v>
      </c>
      <c r="V133" s="346" t="s">
        <v>456</v>
      </c>
      <c r="X133" s="186" t="s">
        <v>792</v>
      </c>
    </row>
    <row r="134" spans="1:24" customFormat="1" x14ac:dyDescent="0.35">
      <c r="A134" s="307" t="s">
        <v>845</v>
      </c>
      <c r="B134" s="351" t="s">
        <v>841</v>
      </c>
      <c r="C134" s="307" t="s">
        <v>845</v>
      </c>
      <c r="D134" s="348" t="s">
        <v>846</v>
      </c>
      <c r="E134" s="307" t="s">
        <v>845</v>
      </c>
      <c r="F134" s="332" t="s">
        <v>815</v>
      </c>
      <c r="G134" s="307" t="s">
        <v>845</v>
      </c>
      <c r="H134" s="310" t="s">
        <v>374</v>
      </c>
      <c r="V134" s="346" t="s">
        <v>456</v>
      </c>
      <c r="X134" s="186" t="s">
        <v>792</v>
      </c>
    </row>
    <row r="135" spans="1:24" customFormat="1" x14ac:dyDescent="0.35">
      <c r="A135" s="307" t="s">
        <v>847</v>
      </c>
      <c r="B135" s="351" t="s">
        <v>841</v>
      </c>
      <c r="C135" s="307" t="s">
        <v>847</v>
      </c>
      <c r="D135" s="348" t="s">
        <v>848</v>
      </c>
      <c r="E135" s="307" t="s">
        <v>847</v>
      </c>
      <c r="F135" s="332" t="s">
        <v>815</v>
      </c>
      <c r="G135" s="307" t="s">
        <v>847</v>
      </c>
      <c r="H135" s="310" t="s">
        <v>374</v>
      </c>
      <c r="V135" s="346" t="s">
        <v>456</v>
      </c>
      <c r="X135" s="186" t="s">
        <v>792</v>
      </c>
    </row>
    <row r="136" spans="1:24" customFormat="1" x14ac:dyDescent="0.35">
      <c r="A136" s="307" t="s">
        <v>849</v>
      </c>
      <c r="B136" s="332" t="s">
        <v>850</v>
      </c>
      <c r="C136" s="307" t="s">
        <v>849</v>
      </c>
      <c r="D136" s="308" t="s">
        <v>851</v>
      </c>
      <c r="E136" s="307" t="s">
        <v>849</v>
      </c>
      <c r="F136" s="332" t="s">
        <v>815</v>
      </c>
      <c r="G136" s="307" t="s">
        <v>849</v>
      </c>
      <c r="H136" s="310" t="s">
        <v>374</v>
      </c>
      <c r="V136" s="346" t="s">
        <v>456</v>
      </c>
      <c r="X136" s="186" t="s">
        <v>792</v>
      </c>
    </row>
    <row r="137" spans="1:24" customFormat="1" x14ac:dyDescent="0.35">
      <c r="A137" s="307" t="s">
        <v>852</v>
      </c>
      <c r="B137" s="332" t="s">
        <v>853</v>
      </c>
      <c r="C137" s="307" t="s">
        <v>852</v>
      </c>
      <c r="D137" s="308" t="s">
        <v>854</v>
      </c>
      <c r="E137" s="307" t="s">
        <v>852</v>
      </c>
      <c r="F137" s="332" t="s">
        <v>815</v>
      </c>
      <c r="G137" s="307" t="s">
        <v>852</v>
      </c>
      <c r="H137" s="310" t="s">
        <v>374</v>
      </c>
      <c r="V137" s="346" t="s">
        <v>456</v>
      </c>
      <c r="X137" s="186" t="s">
        <v>792</v>
      </c>
    </row>
    <row r="138" spans="1:24" customFormat="1" x14ac:dyDescent="0.35">
      <c r="A138" s="307" t="s">
        <v>855</v>
      </c>
      <c r="B138" s="332" t="s">
        <v>856</v>
      </c>
      <c r="C138" s="307" t="s">
        <v>855</v>
      </c>
      <c r="D138" s="308" t="s">
        <v>857</v>
      </c>
      <c r="E138" s="307" t="s">
        <v>855</v>
      </c>
      <c r="F138" s="332" t="s">
        <v>815</v>
      </c>
      <c r="G138" s="307" t="s">
        <v>855</v>
      </c>
      <c r="H138" s="310" t="s">
        <v>374</v>
      </c>
      <c r="V138" s="346" t="s">
        <v>456</v>
      </c>
      <c r="X138" s="186" t="s">
        <v>792</v>
      </c>
    </row>
    <row r="139" spans="1:24" customFormat="1" x14ac:dyDescent="0.35">
      <c r="A139" s="307" t="s">
        <v>858</v>
      </c>
      <c r="B139" s="332" t="s">
        <v>859</v>
      </c>
      <c r="C139" s="307" t="s">
        <v>858</v>
      </c>
      <c r="D139" s="308" t="s">
        <v>533</v>
      </c>
      <c r="E139" s="307" t="s">
        <v>858</v>
      </c>
      <c r="F139" s="332" t="s">
        <v>815</v>
      </c>
      <c r="G139" s="307" t="s">
        <v>858</v>
      </c>
      <c r="H139" s="310" t="s">
        <v>374</v>
      </c>
      <c r="V139" s="346" t="s">
        <v>456</v>
      </c>
      <c r="X139" s="186" t="s">
        <v>792</v>
      </c>
    </row>
    <row r="140" spans="1:24" customFormat="1" x14ac:dyDescent="0.35">
      <c r="A140" s="307" t="s">
        <v>860</v>
      </c>
      <c r="B140" s="332" t="s">
        <v>859</v>
      </c>
      <c r="C140" s="307" t="s">
        <v>860</v>
      </c>
      <c r="D140" s="308" t="s">
        <v>861</v>
      </c>
      <c r="E140" s="307" t="s">
        <v>860</v>
      </c>
      <c r="F140" s="332" t="s">
        <v>815</v>
      </c>
      <c r="G140" s="307" t="s">
        <v>860</v>
      </c>
      <c r="H140" s="310" t="s">
        <v>374</v>
      </c>
      <c r="V140" s="346" t="s">
        <v>456</v>
      </c>
      <c r="X140" s="186" t="s">
        <v>792</v>
      </c>
    </row>
    <row r="141" spans="1:24" s="350" customFormat="1" x14ac:dyDescent="0.35">
      <c r="A141" s="307" t="s">
        <v>862</v>
      </c>
      <c r="B141" s="332" t="s">
        <v>859</v>
      </c>
      <c r="C141" s="307" t="s">
        <v>862</v>
      </c>
      <c r="D141" s="308" t="s">
        <v>863</v>
      </c>
      <c r="E141" s="307" t="s">
        <v>862</v>
      </c>
      <c r="F141" s="332" t="s">
        <v>815</v>
      </c>
      <c r="G141" s="307" t="s">
        <v>862</v>
      </c>
      <c r="H141" s="310" t="s">
        <v>374</v>
      </c>
      <c r="I141"/>
      <c r="J141"/>
      <c r="K141"/>
      <c r="L141"/>
      <c r="M141"/>
      <c r="N141"/>
      <c r="O141"/>
      <c r="P141"/>
      <c r="Q141"/>
      <c r="R141"/>
      <c r="S141"/>
      <c r="T141"/>
      <c r="V141" s="346" t="s">
        <v>456</v>
      </c>
      <c r="X141" s="186" t="s">
        <v>792</v>
      </c>
    </row>
    <row r="142" spans="1:24" s="350" customFormat="1" x14ac:dyDescent="0.35">
      <c r="A142" s="307" t="s">
        <v>864</v>
      </c>
      <c r="B142" s="347" t="s">
        <v>865</v>
      </c>
      <c r="C142" s="307" t="s">
        <v>864</v>
      </c>
      <c r="D142" s="348" t="s">
        <v>866</v>
      </c>
      <c r="E142" s="307" t="s">
        <v>864</v>
      </c>
      <c r="F142" s="332" t="s">
        <v>815</v>
      </c>
      <c r="G142" s="307" t="s">
        <v>864</v>
      </c>
      <c r="H142" s="310" t="s">
        <v>374</v>
      </c>
      <c r="I142"/>
      <c r="J142"/>
      <c r="K142"/>
      <c r="L142"/>
      <c r="M142"/>
      <c r="N142"/>
      <c r="O142"/>
      <c r="P142"/>
      <c r="Q142"/>
      <c r="R142"/>
      <c r="S142"/>
      <c r="T142"/>
      <c r="V142" s="346" t="s">
        <v>456</v>
      </c>
      <c r="X142" s="186" t="s">
        <v>792</v>
      </c>
    </row>
    <row r="143" spans="1:24" s="350" customFormat="1" x14ac:dyDescent="0.35">
      <c r="A143" s="352" t="s">
        <v>513</v>
      </c>
      <c r="B143" s="353" t="s">
        <v>867</v>
      </c>
      <c r="C143" s="352" t="s">
        <v>513</v>
      </c>
      <c r="D143" s="354" t="s">
        <v>868</v>
      </c>
      <c r="E143" s="352" t="s">
        <v>513</v>
      </c>
      <c r="F143" s="353" t="s">
        <v>869</v>
      </c>
      <c r="G143" s="352" t="s">
        <v>513</v>
      </c>
      <c r="H143" s="355" t="s">
        <v>375</v>
      </c>
      <c r="I143"/>
      <c r="J143"/>
      <c r="K143"/>
      <c r="L143"/>
      <c r="M143"/>
      <c r="N143"/>
      <c r="O143"/>
      <c r="P143"/>
      <c r="Q143"/>
      <c r="R143"/>
      <c r="S143"/>
      <c r="T143"/>
      <c r="U143" s="356" t="s">
        <v>455</v>
      </c>
      <c r="V143" s="356" t="s">
        <v>456</v>
      </c>
      <c r="X143" s="356" t="s">
        <v>792</v>
      </c>
    </row>
    <row r="144" spans="1:24" s="350" customFormat="1" x14ac:dyDescent="0.35">
      <c r="A144" s="352" t="s">
        <v>514</v>
      </c>
      <c r="B144" s="353" t="s">
        <v>870</v>
      </c>
      <c r="C144" s="352" t="s">
        <v>514</v>
      </c>
      <c r="D144" s="354" t="s">
        <v>871</v>
      </c>
      <c r="E144" s="352" t="s">
        <v>514</v>
      </c>
      <c r="F144" s="353" t="s">
        <v>869</v>
      </c>
      <c r="G144" s="352" t="s">
        <v>514</v>
      </c>
      <c r="H144" s="355" t="s">
        <v>375</v>
      </c>
      <c r="I144"/>
      <c r="J144"/>
      <c r="K144"/>
      <c r="L144"/>
      <c r="M144"/>
      <c r="N144"/>
      <c r="O144"/>
      <c r="P144"/>
      <c r="Q144"/>
      <c r="R144"/>
      <c r="S144"/>
      <c r="T144"/>
      <c r="U144" s="356" t="s">
        <v>455</v>
      </c>
      <c r="V144" s="356" t="s">
        <v>456</v>
      </c>
      <c r="X144" s="356" t="s">
        <v>792</v>
      </c>
    </row>
    <row r="145" spans="1:26" customFormat="1" x14ac:dyDescent="0.35"/>
    <row r="146" spans="1:26" customFormat="1" ht="15" thickBot="1" x14ac:dyDescent="0.4">
      <c r="A146" s="297" t="s">
        <v>509</v>
      </c>
      <c r="B146" s="297" t="s">
        <v>566</v>
      </c>
    </row>
    <row r="147" spans="1:26" customFormat="1" ht="15" thickBot="1" x14ac:dyDescent="0.4">
      <c r="A147" s="298" t="s">
        <v>171</v>
      </c>
      <c r="B147" s="299" t="s">
        <v>169</v>
      </c>
      <c r="C147" s="298" t="s">
        <v>171</v>
      </c>
      <c r="D147" s="300" t="s">
        <v>170</v>
      </c>
      <c r="E147" s="298" t="s">
        <v>171</v>
      </c>
      <c r="F147" s="301" t="s">
        <v>100</v>
      </c>
      <c r="G147" s="298" t="s">
        <v>171</v>
      </c>
      <c r="H147" s="302" t="s">
        <v>173</v>
      </c>
      <c r="U147" s="297"/>
      <c r="V147" s="297"/>
      <c r="W147" s="297"/>
      <c r="X147" s="297"/>
      <c r="Y147" s="297"/>
      <c r="Z147" s="297"/>
    </row>
    <row r="148" spans="1:26" customFormat="1" x14ac:dyDescent="0.35">
      <c r="A148" s="303" t="s">
        <v>39</v>
      </c>
      <c r="B148" s="304" t="s">
        <v>39</v>
      </c>
      <c r="C148" s="304" t="s">
        <v>39</v>
      </c>
      <c r="D148" s="304" t="s">
        <v>39</v>
      </c>
      <c r="E148" s="304" t="s">
        <v>39</v>
      </c>
      <c r="F148" s="305" t="s">
        <v>39</v>
      </c>
      <c r="G148" s="304" t="s">
        <v>39</v>
      </c>
      <c r="H148" s="306" t="s">
        <v>39</v>
      </c>
      <c r="U148" s="297"/>
      <c r="V148" s="297"/>
      <c r="W148" s="297"/>
      <c r="X148" s="297"/>
      <c r="Y148" s="297"/>
      <c r="Z148" s="297"/>
    </row>
    <row r="149" spans="1:26" customFormat="1" x14ac:dyDescent="0.35">
      <c r="A149" s="307" t="s">
        <v>510</v>
      </c>
      <c r="B149" s="332" t="s">
        <v>813</v>
      </c>
      <c r="C149" s="307" t="s">
        <v>510</v>
      </c>
      <c r="D149" s="308" t="s">
        <v>814</v>
      </c>
      <c r="E149" s="307" t="s">
        <v>510</v>
      </c>
      <c r="F149" s="332" t="s">
        <v>815</v>
      </c>
      <c r="G149" s="307" t="s">
        <v>510</v>
      </c>
      <c r="H149" s="310" t="s">
        <v>374</v>
      </c>
      <c r="V149" s="346" t="s">
        <v>456</v>
      </c>
      <c r="X149" s="186" t="s">
        <v>792</v>
      </c>
    </row>
    <row r="150" spans="1:26" customFormat="1" x14ac:dyDescent="0.35">
      <c r="A150" s="307" t="s">
        <v>511</v>
      </c>
      <c r="B150" s="332" t="s">
        <v>813</v>
      </c>
      <c r="C150" s="307" t="s">
        <v>511</v>
      </c>
      <c r="D150" s="308" t="s">
        <v>816</v>
      </c>
      <c r="E150" s="307" t="s">
        <v>511</v>
      </c>
      <c r="F150" s="332" t="s">
        <v>815</v>
      </c>
      <c r="G150" s="307" t="s">
        <v>511</v>
      </c>
      <c r="H150" s="310" t="s">
        <v>374</v>
      </c>
      <c r="V150" s="346" t="s">
        <v>456</v>
      </c>
      <c r="X150" s="186" t="s">
        <v>792</v>
      </c>
    </row>
    <row r="151" spans="1:26" customFormat="1" x14ac:dyDescent="0.35">
      <c r="A151" s="307" t="s">
        <v>512</v>
      </c>
      <c r="B151" s="332" t="s">
        <v>817</v>
      </c>
      <c r="C151" s="307" t="s">
        <v>512</v>
      </c>
      <c r="D151" s="308" t="s">
        <v>519</v>
      </c>
      <c r="E151" s="307" t="s">
        <v>512</v>
      </c>
      <c r="F151" s="332" t="s">
        <v>815</v>
      </c>
      <c r="G151" s="307" t="s">
        <v>512</v>
      </c>
      <c r="H151" s="310" t="s">
        <v>374</v>
      </c>
      <c r="V151" s="346" t="s">
        <v>456</v>
      </c>
      <c r="X151" s="186" t="s">
        <v>792</v>
      </c>
    </row>
    <row r="152" spans="1:26" customFormat="1" x14ac:dyDescent="0.35">
      <c r="A152" s="307" t="s">
        <v>818</v>
      </c>
      <c r="B152" s="332" t="s">
        <v>819</v>
      </c>
      <c r="C152" s="307" t="s">
        <v>818</v>
      </c>
      <c r="D152" s="308" t="s">
        <v>820</v>
      </c>
      <c r="E152" s="307" t="s">
        <v>818</v>
      </c>
      <c r="F152" s="332" t="s">
        <v>815</v>
      </c>
      <c r="G152" s="307" t="s">
        <v>818</v>
      </c>
      <c r="H152" s="310" t="s">
        <v>374</v>
      </c>
      <c r="V152" s="346" t="s">
        <v>456</v>
      </c>
      <c r="X152" s="186" t="s">
        <v>792</v>
      </c>
    </row>
    <row r="153" spans="1:26" customFormat="1" x14ac:dyDescent="0.35">
      <c r="A153" s="307" t="s">
        <v>821</v>
      </c>
      <c r="B153" s="332" t="s">
        <v>819</v>
      </c>
      <c r="C153" s="307" t="s">
        <v>821</v>
      </c>
      <c r="D153" s="308" t="s">
        <v>822</v>
      </c>
      <c r="E153" s="307" t="s">
        <v>821</v>
      </c>
      <c r="F153" s="332" t="s">
        <v>815</v>
      </c>
      <c r="G153" s="307" t="s">
        <v>821</v>
      </c>
      <c r="H153" s="310" t="s">
        <v>374</v>
      </c>
      <c r="V153" s="346" t="s">
        <v>456</v>
      </c>
      <c r="X153" s="186" t="s">
        <v>792</v>
      </c>
    </row>
    <row r="154" spans="1:26" customFormat="1" x14ac:dyDescent="0.35">
      <c r="A154" s="307" t="s">
        <v>823</v>
      </c>
      <c r="B154" s="332" t="s">
        <v>819</v>
      </c>
      <c r="C154" s="307" t="s">
        <v>823</v>
      </c>
      <c r="D154" s="308" t="s">
        <v>824</v>
      </c>
      <c r="E154" s="307" t="s">
        <v>823</v>
      </c>
      <c r="F154" s="332" t="s">
        <v>815</v>
      </c>
      <c r="G154" s="307" t="s">
        <v>823</v>
      </c>
      <c r="H154" s="310" t="s">
        <v>374</v>
      </c>
      <c r="V154" s="346" t="s">
        <v>456</v>
      </c>
      <c r="X154" s="186" t="s">
        <v>792</v>
      </c>
    </row>
    <row r="155" spans="1:26" customFormat="1" x14ac:dyDescent="0.35">
      <c r="A155" s="307" t="s">
        <v>825</v>
      </c>
      <c r="B155" s="332" t="s">
        <v>819</v>
      </c>
      <c r="C155" s="307" t="s">
        <v>825</v>
      </c>
      <c r="D155" s="307" t="s">
        <v>826</v>
      </c>
      <c r="E155" s="307" t="s">
        <v>825</v>
      </c>
      <c r="F155" s="332" t="s">
        <v>815</v>
      </c>
      <c r="G155" s="307" t="s">
        <v>825</v>
      </c>
      <c r="H155" s="310" t="s">
        <v>374</v>
      </c>
      <c r="V155" s="346" t="s">
        <v>456</v>
      </c>
      <c r="X155" s="186" t="s">
        <v>792</v>
      </c>
    </row>
    <row r="156" spans="1:26" customFormat="1" x14ac:dyDescent="0.35">
      <c r="A156" s="307" t="s">
        <v>827</v>
      </c>
      <c r="B156" s="332" t="s">
        <v>828</v>
      </c>
      <c r="C156" s="307" t="s">
        <v>827</v>
      </c>
      <c r="D156" s="308" t="s">
        <v>829</v>
      </c>
      <c r="E156" s="307" t="s">
        <v>827</v>
      </c>
      <c r="F156" s="332" t="s">
        <v>815</v>
      </c>
      <c r="G156" s="307" t="s">
        <v>827</v>
      </c>
      <c r="H156" s="310" t="s">
        <v>374</v>
      </c>
      <c r="V156" s="346" t="s">
        <v>456</v>
      </c>
      <c r="X156" s="186" t="s">
        <v>792</v>
      </c>
    </row>
    <row r="157" spans="1:26" customFormat="1" x14ac:dyDescent="0.35">
      <c r="A157" s="307" t="s">
        <v>830</v>
      </c>
      <c r="B157" s="347" t="s">
        <v>831</v>
      </c>
      <c r="C157" s="307" t="s">
        <v>830</v>
      </c>
      <c r="D157" s="348" t="s">
        <v>832</v>
      </c>
      <c r="E157" s="307" t="s">
        <v>830</v>
      </c>
      <c r="F157" s="332" t="s">
        <v>815</v>
      </c>
      <c r="G157" s="307" t="s">
        <v>830</v>
      </c>
      <c r="H157" s="310" t="s">
        <v>374</v>
      </c>
      <c r="V157" s="346" t="s">
        <v>456</v>
      </c>
      <c r="X157" s="186" t="s">
        <v>792</v>
      </c>
    </row>
    <row r="158" spans="1:26" customFormat="1" x14ac:dyDescent="0.35"/>
    <row r="159" spans="1:26" customFormat="1" ht="15" thickBot="1" x14ac:dyDescent="0.4">
      <c r="A159" s="297" t="s">
        <v>509</v>
      </c>
      <c r="B159" s="297" t="s">
        <v>567</v>
      </c>
    </row>
    <row r="160" spans="1:26" customFormat="1" ht="15" thickBot="1" x14ac:dyDescent="0.4">
      <c r="A160" s="298" t="s">
        <v>171</v>
      </c>
      <c r="B160" s="299" t="s">
        <v>169</v>
      </c>
      <c r="C160" s="298" t="s">
        <v>171</v>
      </c>
      <c r="D160" s="300" t="s">
        <v>170</v>
      </c>
      <c r="E160" s="298" t="s">
        <v>171</v>
      </c>
      <c r="F160" s="301" t="s">
        <v>100</v>
      </c>
      <c r="G160" s="298" t="s">
        <v>171</v>
      </c>
      <c r="H160" s="302" t="s">
        <v>173</v>
      </c>
      <c r="U160" s="297"/>
      <c r="V160" s="297"/>
      <c r="W160" s="297"/>
      <c r="X160" s="297"/>
      <c r="Y160" s="297"/>
      <c r="Z160" s="297"/>
    </row>
    <row r="161" spans="1:26" customFormat="1" x14ac:dyDescent="0.35">
      <c r="A161" s="303" t="s">
        <v>39</v>
      </c>
      <c r="B161" s="304" t="s">
        <v>39</v>
      </c>
      <c r="C161" s="304" t="s">
        <v>39</v>
      </c>
      <c r="D161" s="304" t="s">
        <v>39</v>
      </c>
      <c r="E161" s="304" t="s">
        <v>39</v>
      </c>
      <c r="F161" s="305" t="s">
        <v>39</v>
      </c>
      <c r="G161" s="304" t="s">
        <v>39</v>
      </c>
      <c r="H161" s="306" t="s">
        <v>39</v>
      </c>
      <c r="U161" s="297"/>
      <c r="V161" s="297"/>
      <c r="W161" s="297"/>
      <c r="X161" s="297"/>
      <c r="Y161" s="297"/>
      <c r="Z161" s="297"/>
    </row>
    <row r="162" spans="1:26" customFormat="1" x14ac:dyDescent="0.35">
      <c r="A162" s="307" t="s">
        <v>833</v>
      </c>
      <c r="B162" s="332" t="s">
        <v>434</v>
      </c>
      <c r="C162" s="307" t="s">
        <v>833</v>
      </c>
      <c r="D162" s="308" t="s">
        <v>834</v>
      </c>
      <c r="E162" s="307" t="s">
        <v>833</v>
      </c>
      <c r="F162" s="332" t="s">
        <v>815</v>
      </c>
      <c r="G162" s="307" t="s">
        <v>833</v>
      </c>
      <c r="H162" s="310" t="s">
        <v>374</v>
      </c>
      <c r="V162" s="346" t="s">
        <v>456</v>
      </c>
      <c r="X162" s="186" t="s">
        <v>792</v>
      </c>
    </row>
    <row r="163" spans="1:26" s="350" customFormat="1" x14ac:dyDescent="0.35">
      <c r="A163" s="307" t="s">
        <v>835</v>
      </c>
      <c r="B163" s="349" t="s">
        <v>836</v>
      </c>
      <c r="C163" s="307" t="s">
        <v>835</v>
      </c>
      <c r="D163" s="349" t="s">
        <v>837</v>
      </c>
      <c r="E163" s="307" t="s">
        <v>835</v>
      </c>
      <c r="F163" s="332" t="s">
        <v>815</v>
      </c>
      <c r="G163" s="307" t="s">
        <v>835</v>
      </c>
      <c r="H163" s="310" t="s">
        <v>374</v>
      </c>
      <c r="I163"/>
      <c r="J163"/>
      <c r="K163"/>
      <c r="L163"/>
      <c r="M163"/>
      <c r="N163"/>
      <c r="O163"/>
      <c r="P163"/>
      <c r="Q163"/>
      <c r="R163"/>
      <c r="S163"/>
      <c r="T163"/>
      <c r="V163" s="346" t="s">
        <v>456</v>
      </c>
      <c r="X163" s="186" t="s">
        <v>792</v>
      </c>
    </row>
    <row r="164" spans="1:26" s="350" customFormat="1" x14ac:dyDescent="0.35">
      <c r="A164" s="307" t="s">
        <v>838</v>
      </c>
      <c r="B164" s="349" t="s">
        <v>836</v>
      </c>
      <c r="C164" s="307" t="s">
        <v>838</v>
      </c>
      <c r="D164" s="349" t="s">
        <v>839</v>
      </c>
      <c r="E164" s="307" t="s">
        <v>838</v>
      </c>
      <c r="F164" s="332" t="s">
        <v>815</v>
      </c>
      <c r="G164" s="307" t="s">
        <v>838</v>
      </c>
      <c r="H164" s="310" t="s">
        <v>374</v>
      </c>
      <c r="I164"/>
      <c r="J164"/>
      <c r="K164"/>
      <c r="L164"/>
      <c r="M164"/>
      <c r="N164"/>
      <c r="O164"/>
      <c r="P164"/>
      <c r="Q164"/>
      <c r="R164"/>
      <c r="S164"/>
      <c r="T164"/>
      <c r="V164" s="346" t="s">
        <v>456</v>
      </c>
      <c r="X164" s="186" t="s">
        <v>792</v>
      </c>
    </row>
    <row r="165" spans="1:26" s="350" customFormat="1" x14ac:dyDescent="0.35">
      <c r="A165" s="307" t="s">
        <v>840</v>
      </c>
      <c r="B165" s="351" t="s">
        <v>841</v>
      </c>
      <c r="C165" s="307" t="s">
        <v>840</v>
      </c>
      <c r="D165" s="351" t="s">
        <v>842</v>
      </c>
      <c r="E165" s="307" t="s">
        <v>840</v>
      </c>
      <c r="F165" s="332" t="s">
        <v>815</v>
      </c>
      <c r="G165" s="307" t="s">
        <v>840</v>
      </c>
      <c r="H165" s="310" t="s">
        <v>374</v>
      </c>
      <c r="I165"/>
      <c r="J165"/>
      <c r="K165"/>
      <c r="L165"/>
      <c r="M165"/>
      <c r="N165"/>
      <c r="O165"/>
      <c r="P165"/>
      <c r="Q165"/>
      <c r="R165"/>
      <c r="S165"/>
      <c r="T165"/>
      <c r="V165" s="346" t="s">
        <v>456</v>
      </c>
      <c r="X165" s="186" t="s">
        <v>792</v>
      </c>
    </row>
    <row r="166" spans="1:26" customFormat="1" x14ac:dyDescent="0.35">
      <c r="A166" s="307" t="s">
        <v>843</v>
      </c>
      <c r="B166" s="351" t="s">
        <v>841</v>
      </c>
      <c r="C166" s="307" t="s">
        <v>843</v>
      </c>
      <c r="D166" s="348" t="s">
        <v>844</v>
      </c>
      <c r="E166" s="307" t="s">
        <v>843</v>
      </c>
      <c r="F166" s="332" t="s">
        <v>815</v>
      </c>
      <c r="G166" s="307" t="s">
        <v>843</v>
      </c>
      <c r="H166" s="310" t="s">
        <v>374</v>
      </c>
      <c r="V166" s="346" t="s">
        <v>456</v>
      </c>
      <c r="X166" s="186" t="s">
        <v>792</v>
      </c>
    </row>
    <row r="167" spans="1:26" customFormat="1" x14ac:dyDescent="0.35">
      <c r="A167" s="307" t="s">
        <v>845</v>
      </c>
      <c r="B167" s="351" t="s">
        <v>841</v>
      </c>
      <c r="C167" s="307" t="s">
        <v>845</v>
      </c>
      <c r="D167" s="348" t="s">
        <v>846</v>
      </c>
      <c r="E167" s="307" t="s">
        <v>845</v>
      </c>
      <c r="F167" s="332" t="s">
        <v>815</v>
      </c>
      <c r="G167" s="307" t="s">
        <v>845</v>
      </c>
      <c r="H167" s="310" t="s">
        <v>374</v>
      </c>
      <c r="V167" s="346" t="s">
        <v>456</v>
      </c>
      <c r="X167" s="186" t="s">
        <v>792</v>
      </c>
    </row>
    <row r="168" spans="1:26" customFormat="1" x14ac:dyDescent="0.35">
      <c r="A168" s="307" t="s">
        <v>847</v>
      </c>
      <c r="B168" s="351" t="s">
        <v>841</v>
      </c>
      <c r="C168" s="307" t="s">
        <v>847</v>
      </c>
      <c r="D168" s="348" t="s">
        <v>848</v>
      </c>
      <c r="E168" s="307" t="s">
        <v>847</v>
      </c>
      <c r="F168" s="332" t="s">
        <v>815</v>
      </c>
      <c r="G168" s="307" t="s">
        <v>847</v>
      </c>
      <c r="H168" s="310" t="s">
        <v>374</v>
      </c>
      <c r="V168" s="346" t="s">
        <v>456</v>
      </c>
      <c r="X168" s="186" t="s">
        <v>792</v>
      </c>
    </row>
    <row r="169" spans="1:26" customFormat="1" x14ac:dyDescent="0.35">
      <c r="A169" s="307" t="s">
        <v>849</v>
      </c>
      <c r="B169" s="332" t="s">
        <v>850</v>
      </c>
      <c r="C169" s="307" t="s">
        <v>849</v>
      </c>
      <c r="D169" s="308" t="s">
        <v>851</v>
      </c>
      <c r="E169" s="307" t="s">
        <v>849</v>
      </c>
      <c r="F169" s="332" t="s">
        <v>815</v>
      </c>
      <c r="G169" s="307" t="s">
        <v>849</v>
      </c>
      <c r="H169" s="310" t="s">
        <v>374</v>
      </c>
      <c r="V169" s="346" t="s">
        <v>456</v>
      </c>
      <c r="X169" s="186" t="s">
        <v>792</v>
      </c>
    </row>
    <row r="170" spans="1:26" customFormat="1" x14ac:dyDescent="0.35">
      <c r="A170" s="307" t="s">
        <v>852</v>
      </c>
      <c r="B170" s="332" t="s">
        <v>853</v>
      </c>
      <c r="C170" s="307" t="s">
        <v>852</v>
      </c>
      <c r="D170" s="308" t="s">
        <v>854</v>
      </c>
      <c r="E170" s="307" t="s">
        <v>852</v>
      </c>
      <c r="F170" s="332" t="s">
        <v>815</v>
      </c>
      <c r="G170" s="307" t="s">
        <v>852</v>
      </c>
      <c r="H170" s="310" t="s">
        <v>374</v>
      </c>
      <c r="V170" s="346" t="s">
        <v>456</v>
      </c>
      <c r="X170" s="186" t="s">
        <v>792</v>
      </c>
    </row>
    <row r="171" spans="1:26" customFormat="1" x14ac:dyDescent="0.35">
      <c r="A171" s="307" t="s">
        <v>855</v>
      </c>
      <c r="B171" s="332" t="s">
        <v>856</v>
      </c>
      <c r="C171" s="307" t="s">
        <v>855</v>
      </c>
      <c r="D171" s="308" t="s">
        <v>857</v>
      </c>
      <c r="E171" s="307" t="s">
        <v>855</v>
      </c>
      <c r="F171" s="332" t="s">
        <v>815</v>
      </c>
      <c r="G171" s="307" t="s">
        <v>855</v>
      </c>
      <c r="H171" s="310" t="s">
        <v>374</v>
      </c>
      <c r="V171" s="346" t="s">
        <v>456</v>
      </c>
      <c r="X171" s="186" t="s">
        <v>792</v>
      </c>
    </row>
    <row r="172" spans="1:26" customFormat="1" x14ac:dyDescent="0.35">
      <c r="A172" s="307" t="s">
        <v>858</v>
      </c>
      <c r="B172" s="332" t="s">
        <v>859</v>
      </c>
      <c r="C172" s="307" t="s">
        <v>858</v>
      </c>
      <c r="D172" s="308" t="s">
        <v>533</v>
      </c>
      <c r="E172" s="307" t="s">
        <v>858</v>
      </c>
      <c r="F172" s="332" t="s">
        <v>815</v>
      </c>
      <c r="G172" s="307" t="s">
        <v>858</v>
      </c>
      <c r="H172" s="310" t="s">
        <v>374</v>
      </c>
      <c r="V172" s="346" t="s">
        <v>456</v>
      </c>
      <c r="X172" s="186" t="s">
        <v>792</v>
      </c>
    </row>
    <row r="173" spans="1:26" customFormat="1" x14ac:dyDescent="0.35">
      <c r="A173" s="307" t="s">
        <v>860</v>
      </c>
      <c r="B173" s="332" t="s">
        <v>859</v>
      </c>
      <c r="C173" s="307" t="s">
        <v>860</v>
      </c>
      <c r="D173" s="308" t="s">
        <v>861</v>
      </c>
      <c r="E173" s="307" t="s">
        <v>860</v>
      </c>
      <c r="F173" s="332" t="s">
        <v>815</v>
      </c>
      <c r="G173" s="307" t="s">
        <v>860</v>
      </c>
      <c r="H173" s="310" t="s">
        <v>374</v>
      </c>
      <c r="V173" s="346" t="s">
        <v>456</v>
      </c>
      <c r="X173" s="186" t="s">
        <v>792</v>
      </c>
    </row>
    <row r="174" spans="1:26" s="350" customFormat="1" x14ac:dyDescent="0.35">
      <c r="A174" s="307" t="s">
        <v>862</v>
      </c>
      <c r="B174" s="332" t="s">
        <v>859</v>
      </c>
      <c r="C174" s="307" t="s">
        <v>862</v>
      </c>
      <c r="D174" s="308" t="s">
        <v>863</v>
      </c>
      <c r="E174" s="307" t="s">
        <v>862</v>
      </c>
      <c r="F174" s="332" t="s">
        <v>815</v>
      </c>
      <c r="G174" s="307" t="s">
        <v>862</v>
      </c>
      <c r="H174" s="310" t="s">
        <v>374</v>
      </c>
      <c r="I174"/>
      <c r="J174"/>
      <c r="K174"/>
      <c r="L174"/>
      <c r="M174"/>
      <c r="N174"/>
      <c r="O174"/>
      <c r="P174"/>
      <c r="Q174"/>
      <c r="R174"/>
      <c r="S174"/>
      <c r="T174"/>
      <c r="V174" s="346" t="s">
        <v>456</v>
      </c>
      <c r="X174" s="186" t="s">
        <v>792</v>
      </c>
    </row>
    <row r="175" spans="1:26" s="350" customFormat="1" x14ac:dyDescent="0.35">
      <c r="A175" s="307" t="s">
        <v>864</v>
      </c>
      <c r="B175" s="347" t="s">
        <v>865</v>
      </c>
      <c r="C175" s="307" t="s">
        <v>864</v>
      </c>
      <c r="D175" s="348" t="s">
        <v>866</v>
      </c>
      <c r="E175" s="307" t="s">
        <v>864</v>
      </c>
      <c r="F175" s="332" t="s">
        <v>815</v>
      </c>
      <c r="G175" s="307" t="s">
        <v>864</v>
      </c>
      <c r="H175" s="310" t="s">
        <v>374</v>
      </c>
      <c r="I175"/>
      <c r="J175"/>
      <c r="K175"/>
      <c r="L175"/>
      <c r="M175"/>
      <c r="N175"/>
      <c r="O175"/>
      <c r="P175"/>
      <c r="Q175"/>
      <c r="R175"/>
      <c r="S175"/>
      <c r="T175"/>
      <c r="V175" s="346" t="s">
        <v>456</v>
      </c>
      <c r="X175" s="186" t="s">
        <v>792</v>
      </c>
    </row>
    <row r="176" spans="1:26" s="350" customFormat="1" x14ac:dyDescent="0.35">
      <c r="A176" s="352" t="s">
        <v>513</v>
      </c>
      <c r="B176" s="353" t="s">
        <v>867</v>
      </c>
      <c r="C176" s="352" t="s">
        <v>513</v>
      </c>
      <c r="D176" s="354" t="s">
        <v>868</v>
      </c>
      <c r="E176" s="352" t="s">
        <v>513</v>
      </c>
      <c r="F176" s="353" t="s">
        <v>869</v>
      </c>
      <c r="G176" s="352" t="s">
        <v>513</v>
      </c>
      <c r="H176" s="355" t="s">
        <v>375</v>
      </c>
      <c r="I176"/>
      <c r="J176"/>
      <c r="K176"/>
      <c r="L176"/>
      <c r="M176"/>
      <c r="N176"/>
      <c r="O176"/>
      <c r="P176"/>
      <c r="Q176"/>
      <c r="R176"/>
      <c r="S176"/>
      <c r="T176"/>
      <c r="U176" s="356" t="s">
        <v>455</v>
      </c>
      <c r="V176" s="356" t="s">
        <v>456</v>
      </c>
      <c r="X176" s="356" t="s">
        <v>792</v>
      </c>
    </row>
    <row r="177" spans="1:24" s="350" customFormat="1" x14ac:dyDescent="0.35">
      <c r="A177" s="352" t="s">
        <v>514</v>
      </c>
      <c r="B177" s="353" t="s">
        <v>870</v>
      </c>
      <c r="C177" s="352" t="s">
        <v>514</v>
      </c>
      <c r="D177" s="354" t="s">
        <v>871</v>
      </c>
      <c r="E177" s="352" t="s">
        <v>514</v>
      </c>
      <c r="F177" s="353" t="s">
        <v>869</v>
      </c>
      <c r="G177" s="352" t="s">
        <v>514</v>
      </c>
      <c r="H177" s="355" t="s">
        <v>375</v>
      </c>
      <c r="I177"/>
      <c r="J177"/>
      <c r="K177"/>
      <c r="L177"/>
      <c r="M177"/>
      <c r="N177"/>
      <c r="O177"/>
      <c r="P177"/>
      <c r="Q177"/>
      <c r="R177"/>
      <c r="S177"/>
      <c r="T177"/>
      <c r="U177" s="356" t="s">
        <v>455</v>
      </c>
      <c r="V177" s="356" t="s">
        <v>456</v>
      </c>
      <c r="X177" s="356" t="s">
        <v>792</v>
      </c>
    </row>
    <row r="178" spans="1:24" customFormat="1" x14ac:dyDescent="0.35"/>
    <row r="179" spans="1:24" customFormat="1" x14ac:dyDescent="0.35"/>
    <row r="180" spans="1:24" customFormat="1" x14ac:dyDescent="0.35"/>
    <row r="181" spans="1:24" customFormat="1" x14ac:dyDescent="0.35"/>
    <row r="182" spans="1:24" customFormat="1" x14ac:dyDescent="0.35"/>
    <row r="183" spans="1:24" customFormat="1" x14ac:dyDescent="0.35"/>
    <row r="184" spans="1:24" customFormat="1" x14ac:dyDescent="0.35"/>
    <row r="185" spans="1:24" customFormat="1" x14ac:dyDescent="0.35"/>
    <row r="186" spans="1:24" customFormat="1" x14ac:dyDescent="0.35"/>
    <row r="187" spans="1:24" customFormat="1" x14ac:dyDescent="0.35"/>
    <row r="188" spans="1:24" customFormat="1" x14ac:dyDescent="0.35"/>
    <row r="189" spans="1:24" customFormat="1" x14ac:dyDescent="0.35"/>
    <row r="190" spans="1:24" customFormat="1" x14ac:dyDescent="0.35"/>
    <row r="191" spans="1:24" customFormat="1" x14ac:dyDescent="0.35"/>
    <row r="192" spans="1:24" customFormat="1" x14ac:dyDescent="0.35"/>
    <row r="193" customFormat="1" x14ac:dyDescent="0.35"/>
    <row r="194" customFormat="1" x14ac:dyDescent="0.35"/>
    <row r="195" customFormat="1" x14ac:dyDescent="0.35"/>
    <row r="196" customFormat="1" x14ac:dyDescent="0.35"/>
    <row r="197" customFormat="1" x14ac:dyDescent="0.35"/>
    <row r="198" customFormat="1" x14ac:dyDescent="0.35"/>
    <row r="199" customFormat="1" x14ac:dyDescent="0.35"/>
    <row r="200" customFormat="1" x14ac:dyDescent="0.35"/>
    <row r="201" customFormat="1" x14ac:dyDescent="0.35"/>
    <row r="202" customFormat="1" x14ac:dyDescent="0.35"/>
    <row r="203" customFormat="1" x14ac:dyDescent="0.35"/>
    <row r="204" customFormat="1" x14ac:dyDescent="0.35"/>
    <row r="205" customFormat="1" x14ac:dyDescent="0.35"/>
    <row r="206" customFormat="1" x14ac:dyDescent="0.35"/>
    <row r="207" customFormat="1" x14ac:dyDescent="0.35"/>
    <row r="208" customFormat="1" x14ac:dyDescent="0.35"/>
    <row r="209" customFormat="1" x14ac:dyDescent="0.35"/>
    <row r="210" customFormat="1" x14ac:dyDescent="0.35"/>
    <row r="211" customFormat="1" x14ac:dyDescent="0.35"/>
    <row r="212" customFormat="1" x14ac:dyDescent="0.35"/>
    <row r="213" customFormat="1" x14ac:dyDescent="0.35"/>
    <row r="214" customFormat="1" x14ac:dyDescent="0.35"/>
    <row r="215" customFormat="1" x14ac:dyDescent="0.35"/>
    <row r="216" customFormat="1" x14ac:dyDescent="0.35"/>
    <row r="217" customFormat="1" x14ac:dyDescent="0.35"/>
    <row r="218" customFormat="1" x14ac:dyDescent="0.35"/>
    <row r="219" customFormat="1" x14ac:dyDescent="0.35"/>
    <row r="220" customFormat="1" x14ac:dyDescent="0.35"/>
    <row r="221" customFormat="1" x14ac:dyDescent="0.35"/>
    <row r="222" customFormat="1" x14ac:dyDescent="0.35"/>
    <row r="223" customFormat="1" x14ac:dyDescent="0.35"/>
    <row r="224" customFormat="1" x14ac:dyDescent="0.35"/>
    <row r="225" customFormat="1" x14ac:dyDescent="0.35"/>
    <row r="226" customFormat="1" x14ac:dyDescent="0.35"/>
    <row r="227" customFormat="1" x14ac:dyDescent="0.35"/>
    <row r="228" customFormat="1" x14ac:dyDescent="0.35"/>
    <row r="229" customFormat="1" x14ac:dyDescent="0.35"/>
    <row r="230" customFormat="1" x14ac:dyDescent="0.35"/>
    <row r="231" customFormat="1" x14ac:dyDescent="0.35"/>
    <row r="232" customFormat="1" x14ac:dyDescent="0.35"/>
    <row r="233" customFormat="1" x14ac:dyDescent="0.35"/>
    <row r="234" customFormat="1" x14ac:dyDescent="0.35"/>
    <row r="235" customFormat="1" x14ac:dyDescent="0.35"/>
    <row r="236" customFormat="1" x14ac:dyDescent="0.35"/>
    <row r="237" customFormat="1" x14ac:dyDescent="0.35"/>
    <row r="238" customFormat="1" x14ac:dyDescent="0.35"/>
    <row r="239" customFormat="1" x14ac:dyDescent="0.35"/>
    <row r="240" customFormat="1" x14ac:dyDescent="0.35"/>
    <row r="241" customFormat="1" x14ac:dyDescent="0.35"/>
    <row r="242" customFormat="1" x14ac:dyDescent="0.35"/>
    <row r="243" customFormat="1" x14ac:dyDescent="0.35"/>
    <row r="244" customFormat="1" x14ac:dyDescent="0.35"/>
    <row r="245" customFormat="1" x14ac:dyDescent="0.35"/>
    <row r="246" customFormat="1" x14ac:dyDescent="0.35"/>
    <row r="247" customFormat="1" x14ac:dyDescent="0.35"/>
    <row r="248" customFormat="1" x14ac:dyDescent="0.35"/>
    <row r="249" customFormat="1" x14ac:dyDescent="0.35"/>
    <row r="250" customFormat="1" x14ac:dyDescent="0.35"/>
    <row r="251" customFormat="1" x14ac:dyDescent="0.35"/>
    <row r="252" customFormat="1" x14ac:dyDescent="0.35"/>
    <row r="253" customFormat="1" x14ac:dyDescent="0.35"/>
    <row r="254" customFormat="1" x14ac:dyDescent="0.35"/>
    <row r="255" customFormat="1" x14ac:dyDescent="0.35"/>
    <row r="256" customFormat="1" x14ac:dyDescent="0.35"/>
    <row r="257" customFormat="1" x14ac:dyDescent="0.35"/>
    <row r="258" customFormat="1" x14ac:dyDescent="0.35"/>
    <row r="259" customFormat="1" x14ac:dyDescent="0.35"/>
    <row r="260" customFormat="1" x14ac:dyDescent="0.35"/>
    <row r="261" customFormat="1" x14ac:dyDescent="0.35"/>
    <row r="262" customFormat="1" x14ac:dyDescent="0.35"/>
    <row r="263" customFormat="1" x14ac:dyDescent="0.35"/>
    <row r="264" customFormat="1" x14ac:dyDescent="0.35"/>
    <row r="265" customFormat="1" x14ac:dyDescent="0.35"/>
    <row r="266" customFormat="1" x14ac:dyDescent="0.35"/>
    <row r="267" customFormat="1" x14ac:dyDescent="0.35"/>
    <row r="268" customFormat="1" x14ac:dyDescent="0.35"/>
    <row r="269" customFormat="1" x14ac:dyDescent="0.35"/>
    <row r="270" customFormat="1" x14ac:dyDescent="0.35"/>
    <row r="271" customFormat="1" x14ac:dyDescent="0.35"/>
    <row r="272" customFormat="1" x14ac:dyDescent="0.35"/>
    <row r="273" customFormat="1" x14ac:dyDescent="0.35"/>
    <row r="274" customFormat="1" x14ac:dyDescent="0.35"/>
    <row r="275" customFormat="1" x14ac:dyDescent="0.35"/>
    <row r="276" customFormat="1" x14ac:dyDescent="0.35"/>
    <row r="277" customFormat="1" x14ac:dyDescent="0.35"/>
    <row r="278" customFormat="1" x14ac:dyDescent="0.35"/>
    <row r="279" customFormat="1" x14ac:dyDescent="0.35"/>
    <row r="280" customFormat="1" x14ac:dyDescent="0.35"/>
    <row r="281" customFormat="1" x14ac:dyDescent="0.35"/>
    <row r="282" customFormat="1" x14ac:dyDescent="0.35"/>
    <row r="283" customFormat="1" x14ac:dyDescent="0.35"/>
    <row r="284" customFormat="1" x14ac:dyDescent="0.35"/>
    <row r="285" customFormat="1" x14ac:dyDescent="0.35"/>
    <row r="286" customFormat="1" x14ac:dyDescent="0.35"/>
    <row r="287" customFormat="1" x14ac:dyDescent="0.35"/>
    <row r="288" customFormat="1" x14ac:dyDescent="0.35"/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  <row r="310" customFormat="1" x14ac:dyDescent="0.35"/>
    <row r="311" customFormat="1" x14ac:dyDescent="0.35"/>
    <row r="312" customFormat="1" x14ac:dyDescent="0.35"/>
    <row r="313" customFormat="1" x14ac:dyDescent="0.35"/>
    <row r="314" customFormat="1" x14ac:dyDescent="0.35"/>
    <row r="315" customFormat="1" x14ac:dyDescent="0.35"/>
    <row r="316" customFormat="1" x14ac:dyDescent="0.35"/>
    <row r="317" customFormat="1" x14ac:dyDescent="0.35"/>
    <row r="318" customFormat="1" x14ac:dyDescent="0.35"/>
    <row r="319" customFormat="1" x14ac:dyDescent="0.35"/>
    <row r="320" customFormat="1" x14ac:dyDescent="0.35"/>
    <row r="321" customFormat="1" x14ac:dyDescent="0.35"/>
    <row r="322" customFormat="1" x14ac:dyDescent="0.35"/>
    <row r="323" customFormat="1" x14ac:dyDescent="0.35"/>
    <row r="324" customFormat="1" x14ac:dyDescent="0.35"/>
    <row r="325" customFormat="1" x14ac:dyDescent="0.35"/>
    <row r="326" customFormat="1" x14ac:dyDescent="0.35"/>
    <row r="327" customFormat="1" x14ac:dyDescent="0.35"/>
    <row r="328" customFormat="1" x14ac:dyDescent="0.35"/>
    <row r="329" customFormat="1" x14ac:dyDescent="0.35"/>
    <row r="330" customFormat="1" x14ac:dyDescent="0.35"/>
    <row r="331" customFormat="1" x14ac:dyDescent="0.35"/>
    <row r="332" customFormat="1" x14ac:dyDescent="0.35"/>
    <row r="333" customFormat="1" x14ac:dyDescent="0.35"/>
    <row r="334" customFormat="1" x14ac:dyDescent="0.35"/>
    <row r="335" customFormat="1" x14ac:dyDescent="0.35"/>
    <row r="336" customFormat="1" x14ac:dyDescent="0.35"/>
    <row r="337" customFormat="1" x14ac:dyDescent="0.35"/>
    <row r="338" customFormat="1" x14ac:dyDescent="0.35"/>
    <row r="339" customFormat="1" x14ac:dyDescent="0.35"/>
    <row r="340" customFormat="1" x14ac:dyDescent="0.35"/>
    <row r="341" customFormat="1" x14ac:dyDescent="0.35"/>
    <row r="342" customFormat="1" x14ac:dyDescent="0.35"/>
    <row r="343" customFormat="1" x14ac:dyDescent="0.35"/>
    <row r="344" customFormat="1" x14ac:dyDescent="0.35"/>
    <row r="345" customFormat="1" x14ac:dyDescent="0.35"/>
    <row r="346" customFormat="1" x14ac:dyDescent="0.35"/>
    <row r="347" customFormat="1" x14ac:dyDescent="0.35"/>
    <row r="348" customFormat="1" x14ac:dyDescent="0.35"/>
    <row r="349" customFormat="1" x14ac:dyDescent="0.35"/>
    <row r="350" customFormat="1" x14ac:dyDescent="0.35"/>
    <row r="351" customFormat="1" x14ac:dyDescent="0.35"/>
    <row r="352" customFormat="1" x14ac:dyDescent="0.35"/>
    <row r="353" customFormat="1" x14ac:dyDescent="0.35"/>
    <row r="354" customFormat="1" x14ac:dyDescent="0.35"/>
    <row r="355" customFormat="1" x14ac:dyDescent="0.35"/>
    <row r="356" customFormat="1" x14ac:dyDescent="0.35"/>
    <row r="357" customFormat="1" x14ac:dyDescent="0.35"/>
    <row r="358" customFormat="1" x14ac:dyDescent="0.35"/>
    <row r="359" customFormat="1" x14ac:dyDescent="0.35"/>
    <row r="360" customFormat="1" x14ac:dyDescent="0.35"/>
    <row r="361" customFormat="1" x14ac:dyDescent="0.35"/>
    <row r="362" customFormat="1" x14ac:dyDescent="0.35"/>
    <row r="363" customFormat="1" x14ac:dyDescent="0.35"/>
    <row r="364" customFormat="1" x14ac:dyDescent="0.35"/>
    <row r="365" customFormat="1" x14ac:dyDescent="0.35"/>
    <row r="366" customFormat="1" x14ac:dyDescent="0.35"/>
    <row r="367" customFormat="1" x14ac:dyDescent="0.35"/>
    <row r="368" customFormat="1" x14ac:dyDescent="0.35"/>
    <row r="369" customFormat="1" x14ac:dyDescent="0.35"/>
    <row r="370" customFormat="1" x14ac:dyDescent="0.35"/>
    <row r="371" customFormat="1" x14ac:dyDescent="0.35"/>
    <row r="372" customFormat="1" x14ac:dyDescent="0.35"/>
    <row r="373" customFormat="1" x14ac:dyDescent="0.35"/>
    <row r="374" customFormat="1" x14ac:dyDescent="0.35"/>
    <row r="375" customFormat="1" x14ac:dyDescent="0.35"/>
    <row r="376" customFormat="1" x14ac:dyDescent="0.35"/>
    <row r="377" customFormat="1" x14ac:dyDescent="0.35"/>
    <row r="378" customFormat="1" x14ac:dyDescent="0.35"/>
    <row r="379" customFormat="1" x14ac:dyDescent="0.35"/>
    <row r="380" customFormat="1" x14ac:dyDescent="0.35"/>
    <row r="381" customFormat="1" x14ac:dyDescent="0.35"/>
    <row r="382" customFormat="1" x14ac:dyDescent="0.35"/>
    <row r="383" customFormat="1" x14ac:dyDescent="0.35"/>
    <row r="384" customFormat="1" x14ac:dyDescent="0.35"/>
    <row r="385" customFormat="1" x14ac:dyDescent="0.35"/>
    <row r="386" customFormat="1" x14ac:dyDescent="0.35"/>
    <row r="387" customFormat="1" x14ac:dyDescent="0.35"/>
    <row r="388" customFormat="1" x14ac:dyDescent="0.35"/>
    <row r="389" customFormat="1" x14ac:dyDescent="0.35"/>
    <row r="390" customFormat="1" x14ac:dyDescent="0.35"/>
    <row r="391" customFormat="1" x14ac:dyDescent="0.35"/>
    <row r="392" customFormat="1" x14ac:dyDescent="0.35"/>
    <row r="393" customFormat="1" x14ac:dyDescent="0.35"/>
    <row r="394" customFormat="1" x14ac:dyDescent="0.35"/>
    <row r="395" customFormat="1" x14ac:dyDescent="0.35"/>
    <row r="396" customFormat="1" x14ac:dyDescent="0.35"/>
    <row r="397" customFormat="1" x14ac:dyDescent="0.35"/>
    <row r="398" customFormat="1" x14ac:dyDescent="0.35"/>
    <row r="399" customFormat="1" x14ac:dyDescent="0.35"/>
    <row r="400" customFormat="1" x14ac:dyDescent="0.35"/>
    <row r="401" customFormat="1" x14ac:dyDescent="0.35"/>
    <row r="402" customFormat="1" x14ac:dyDescent="0.35"/>
    <row r="403" customFormat="1" x14ac:dyDescent="0.35"/>
    <row r="404" customFormat="1" x14ac:dyDescent="0.35"/>
    <row r="405" customFormat="1" x14ac:dyDescent="0.35"/>
    <row r="406" customFormat="1" x14ac:dyDescent="0.35"/>
    <row r="407" customFormat="1" x14ac:dyDescent="0.35"/>
    <row r="408" customFormat="1" x14ac:dyDescent="0.35"/>
    <row r="409" customFormat="1" x14ac:dyDescent="0.35"/>
    <row r="410" customFormat="1" x14ac:dyDescent="0.35"/>
    <row r="411" customFormat="1" x14ac:dyDescent="0.35"/>
    <row r="412" customFormat="1" x14ac:dyDescent="0.35"/>
    <row r="413" customFormat="1" x14ac:dyDescent="0.35"/>
    <row r="414" customFormat="1" x14ac:dyDescent="0.35"/>
    <row r="415" customFormat="1" x14ac:dyDescent="0.35"/>
    <row r="416" customFormat="1" x14ac:dyDescent="0.35"/>
    <row r="417" customFormat="1" x14ac:dyDescent="0.35"/>
    <row r="418" customFormat="1" x14ac:dyDescent="0.35"/>
    <row r="419" customFormat="1" x14ac:dyDescent="0.35"/>
    <row r="420" customFormat="1" x14ac:dyDescent="0.35"/>
    <row r="421" customFormat="1" x14ac:dyDescent="0.35"/>
    <row r="422" customFormat="1" x14ac:dyDescent="0.35"/>
    <row r="423" customFormat="1" x14ac:dyDescent="0.35"/>
    <row r="424" customFormat="1" x14ac:dyDescent="0.35"/>
    <row r="425" customFormat="1" x14ac:dyDescent="0.35"/>
    <row r="426" customFormat="1" x14ac:dyDescent="0.35"/>
    <row r="427" customFormat="1" x14ac:dyDescent="0.35"/>
    <row r="428" customFormat="1" x14ac:dyDescent="0.35"/>
    <row r="429" customFormat="1" x14ac:dyDescent="0.35"/>
    <row r="430" customFormat="1" x14ac:dyDescent="0.35"/>
    <row r="431" customFormat="1" x14ac:dyDescent="0.35"/>
    <row r="432" customFormat="1" x14ac:dyDescent="0.35"/>
    <row r="433" customFormat="1" x14ac:dyDescent="0.35"/>
    <row r="434" customFormat="1" x14ac:dyDescent="0.35"/>
    <row r="435" customFormat="1" x14ac:dyDescent="0.35"/>
    <row r="436" customFormat="1" x14ac:dyDescent="0.35"/>
    <row r="437" customFormat="1" x14ac:dyDescent="0.35"/>
    <row r="438" customFormat="1" x14ac:dyDescent="0.35"/>
    <row r="439" customFormat="1" x14ac:dyDescent="0.35"/>
    <row r="440" customFormat="1" x14ac:dyDescent="0.35"/>
    <row r="441" customFormat="1" x14ac:dyDescent="0.35"/>
    <row r="442" customFormat="1" x14ac:dyDescent="0.35"/>
    <row r="443" customFormat="1" x14ac:dyDescent="0.35"/>
    <row r="444" customFormat="1" x14ac:dyDescent="0.35"/>
    <row r="445" customFormat="1" x14ac:dyDescent="0.35"/>
    <row r="446" customFormat="1" x14ac:dyDescent="0.35"/>
    <row r="447" customFormat="1" x14ac:dyDescent="0.35"/>
    <row r="448" customFormat="1" x14ac:dyDescent="0.35"/>
    <row r="449" customFormat="1" x14ac:dyDescent="0.35"/>
    <row r="450" customFormat="1" x14ac:dyDescent="0.35"/>
    <row r="451" customFormat="1" x14ac:dyDescent="0.35"/>
    <row r="452" customFormat="1" x14ac:dyDescent="0.35"/>
    <row r="453" customFormat="1" x14ac:dyDescent="0.35"/>
    <row r="454" customFormat="1" x14ac:dyDescent="0.35"/>
    <row r="455" customFormat="1" x14ac:dyDescent="0.35"/>
    <row r="456" customFormat="1" x14ac:dyDescent="0.35"/>
    <row r="457" customFormat="1" x14ac:dyDescent="0.35"/>
    <row r="458" customFormat="1" x14ac:dyDescent="0.35"/>
    <row r="459" customFormat="1" x14ac:dyDescent="0.35"/>
  </sheetData>
  <sheetProtection selectLockedCells="1"/>
  <phoneticPr fontId="1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Mode d'emploi</vt:lpstr>
      <vt:lpstr>1. Présentation générale</vt:lpstr>
      <vt:lpstr>2. Problématisation E31a</vt:lpstr>
      <vt:lpstr>3. Scénario E31a</vt:lpstr>
      <vt:lpstr>4. Barème E31a</vt:lpstr>
      <vt:lpstr>5. Transfert vers grille E31a</vt:lpstr>
      <vt:lpstr>Données générales</vt:lpstr>
      <vt:lpstr>Tâches</vt:lpstr>
      <vt:lpstr>Compétences</vt:lpstr>
      <vt:lpstr>Savoirs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dramstein</dc:creator>
  <cp:lastModifiedBy>Didier Ramstein</cp:lastModifiedBy>
  <dcterms:created xsi:type="dcterms:W3CDTF">2021-11-18T14:19:30Z</dcterms:created>
  <dcterms:modified xsi:type="dcterms:W3CDTF">2024-01-24T10:49:31Z</dcterms:modified>
</cp:coreProperties>
</file>