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5480" windowHeight="11640" activeTab="3"/>
  </bookViews>
  <sheets>
    <sheet name="Relevés" sheetId="1" r:id="rId1"/>
    <sheet name="O2 CO2 echap" sheetId="2" r:id="rId2"/>
    <sheet name="CO HC NOx" sheetId="3" r:id="rId3"/>
    <sheet name="Cs R5gaz R" sheetId="4" r:id="rId4"/>
    <sheet name="T°AVT T°echap" sheetId="5" r:id="rId5"/>
    <sheet name="Pcyl max CA5-CA95" sheetId="6" r:id="rId6"/>
  </sheets>
  <calcPr calcId="125725"/>
</workbook>
</file>

<file path=xl/calcChain.xml><?xml version="1.0" encoding="utf-8"?>
<calcChain xmlns="http://schemas.openxmlformats.org/spreadsheetml/2006/main">
  <c r="D28" i="1"/>
  <c r="E28"/>
  <c r="F28"/>
  <c r="G28"/>
  <c r="C28"/>
  <c r="D27"/>
  <c r="E27"/>
  <c r="F27"/>
  <c r="G27"/>
  <c r="C27"/>
  <c r="D33"/>
  <c r="G33"/>
  <c r="F33"/>
  <c r="E31"/>
  <c r="E33" s="1"/>
  <c r="D31"/>
  <c r="C31"/>
  <c r="C33" s="1"/>
  <c r="D52"/>
  <c r="E52"/>
  <c r="F52"/>
  <c r="G52"/>
  <c r="C52"/>
  <c r="E21" l="1"/>
  <c r="D21"/>
  <c r="C26"/>
  <c r="C24"/>
  <c r="C21"/>
  <c r="C32"/>
  <c r="C44" s="1"/>
  <c r="D32"/>
  <c r="E32"/>
  <c r="F32"/>
  <c r="G32"/>
  <c r="G26"/>
  <c r="F26"/>
  <c r="E26"/>
  <c r="D26"/>
  <c r="G24"/>
  <c r="F24"/>
  <c r="E24"/>
  <c r="D24"/>
  <c r="G21"/>
  <c r="F21"/>
  <c r="C23" l="1"/>
  <c r="C42"/>
  <c r="G23"/>
  <c r="F23"/>
  <c r="E23"/>
  <c r="D23"/>
  <c r="E22"/>
  <c r="F22"/>
  <c r="D44"/>
  <c r="E44"/>
  <c r="F44"/>
  <c r="G44"/>
  <c r="D42"/>
  <c r="E42"/>
  <c r="F42"/>
  <c r="G42"/>
  <c r="C43"/>
  <c r="E43"/>
  <c r="F43"/>
  <c r="G43"/>
  <c r="D43" l="1"/>
  <c r="C22"/>
  <c r="D22"/>
  <c r="G22"/>
</calcChain>
</file>

<file path=xl/sharedStrings.xml><?xml version="1.0" encoding="utf-8"?>
<sst xmlns="http://schemas.openxmlformats.org/spreadsheetml/2006/main" count="118" uniqueCount="89">
  <si>
    <t>Carctéristiques moteur</t>
  </si>
  <si>
    <t>F9Q750</t>
  </si>
  <si>
    <t>Cylindrée</t>
  </si>
  <si>
    <r>
      <t>cm</t>
    </r>
    <r>
      <rPr>
        <vertAlign val="superscript"/>
        <sz val="10"/>
        <rFont val="Arial"/>
        <family val="2"/>
      </rPr>
      <t>3</t>
    </r>
  </si>
  <si>
    <t>n (nombre de cyl)</t>
  </si>
  <si>
    <t>cyl</t>
  </si>
  <si>
    <t>Carburant</t>
  </si>
  <si>
    <t>Masse volumique des polluants</t>
  </si>
  <si>
    <t>PCI</t>
  </si>
  <si>
    <t>J/g</t>
  </si>
  <si>
    <r>
      <t>CO</t>
    </r>
    <r>
      <rPr>
        <vertAlign val="subscript"/>
        <sz val="10"/>
        <rFont val="Arial"/>
        <family val="2"/>
      </rPr>
      <t>2</t>
    </r>
  </si>
  <si>
    <r>
      <t>g/dm</t>
    </r>
    <r>
      <rPr>
        <vertAlign val="superscript"/>
        <sz val="10"/>
        <rFont val="Arial"/>
        <family val="2"/>
      </rPr>
      <t>3</t>
    </r>
  </si>
  <si>
    <t>PCO</t>
  </si>
  <si>
    <t>CO</t>
  </si>
  <si>
    <r>
      <t>r</t>
    </r>
    <r>
      <rPr>
        <sz val="11"/>
        <color theme="1"/>
        <rFont val="Calibri"/>
        <family val="2"/>
        <scheme val="minor"/>
      </rPr>
      <t>GO</t>
    </r>
  </si>
  <si>
    <r>
      <t xml:space="preserve">HC </t>
    </r>
    <r>
      <rPr>
        <sz val="8"/>
        <rFont val="Arial"/>
        <family val="2"/>
      </rPr>
      <t>(C6H14)</t>
    </r>
  </si>
  <si>
    <t>Chy</t>
  </si>
  <si>
    <t>1,86</t>
  </si>
  <si>
    <t>NOx</t>
  </si>
  <si>
    <t>Air</t>
  </si>
  <si>
    <t>Ech</t>
  </si>
  <si>
    <t>Température air</t>
  </si>
  <si>
    <t>°c</t>
  </si>
  <si>
    <t>Pression air</t>
  </si>
  <si>
    <t>bar</t>
  </si>
  <si>
    <t>r air</t>
  </si>
  <si>
    <t>J/kg.K</t>
  </si>
  <si>
    <t>Balayage de la pression rail sur moteur diesel</t>
  </si>
  <si>
    <t>Performances</t>
  </si>
  <si>
    <t>Régime</t>
  </si>
  <si>
    <t>tr/min</t>
  </si>
  <si>
    <t>Couple</t>
  </si>
  <si>
    <t>N.m</t>
  </si>
  <si>
    <t>Puissance</t>
  </si>
  <si>
    <t>kW</t>
  </si>
  <si>
    <t>Cs</t>
  </si>
  <si>
    <t>g/kW.h</t>
  </si>
  <si>
    <t>Richesse calculée</t>
  </si>
  <si>
    <t>Richesse 5 gaz</t>
  </si>
  <si>
    <t>Remplissage</t>
  </si>
  <si>
    <t>Débits</t>
  </si>
  <si>
    <t>mg/cycle.cyl</t>
  </si>
  <si>
    <t>mair réelle</t>
  </si>
  <si>
    <t>qmair</t>
  </si>
  <si>
    <t>g/s</t>
  </si>
  <si>
    <t xml:space="preserve">qmc </t>
  </si>
  <si>
    <t>%</t>
  </si>
  <si>
    <t>Polluants</t>
  </si>
  <si>
    <t>HC</t>
  </si>
  <si>
    <t>ppm</t>
  </si>
  <si>
    <r>
      <t>l</t>
    </r>
    <r>
      <rPr>
        <sz val="11"/>
        <color theme="1"/>
        <rFont val="Calibri"/>
        <family val="2"/>
        <scheme val="minor"/>
      </rPr>
      <t xml:space="preserve"> analyseur</t>
    </r>
  </si>
  <si>
    <t xml:space="preserve">C0 </t>
  </si>
  <si>
    <t xml:space="preserve">HC </t>
  </si>
  <si>
    <t xml:space="preserve">NOx </t>
  </si>
  <si>
    <t>Températures</t>
  </si>
  <si>
    <t>°C</t>
  </si>
  <si>
    <t>T°APE</t>
  </si>
  <si>
    <t>T°AVT</t>
  </si>
  <si>
    <t>T°éch</t>
  </si>
  <si>
    <t>Pression rail consigne</t>
  </si>
  <si>
    <t>Pression rail réelle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</si>
  <si>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éch</t>
    </r>
  </si>
  <si>
    <r>
      <t>O</t>
    </r>
    <r>
      <rPr>
        <vertAlign val="subscript"/>
        <sz val="11"/>
        <color theme="1"/>
        <rFont val="Calibri"/>
        <family val="2"/>
        <scheme val="minor"/>
      </rPr>
      <t>2</t>
    </r>
  </si>
  <si>
    <t>bars</t>
  </si>
  <si>
    <t>base</t>
  </si>
  <si>
    <t>+100</t>
  </si>
  <si>
    <t>+200</t>
  </si>
  <si>
    <t>-100</t>
  </si>
  <si>
    <t>-200</t>
  </si>
  <si>
    <t>Pression cylindre max</t>
  </si>
  <si>
    <t>su</t>
  </si>
  <si>
    <t>Pression</t>
  </si>
  <si>
    <t>dP/dαmax</t>
  </si>
  <si>
    <t>)</t>
  </si>
  <si>
    <t>fumées</t>
  </si>
  <si>
    <t>FSN</t>
  </si>
  <si>
    <t>°vil</t>
  </si>
  <si>
    <t>CA90</t>
  </si>
  <si>
    <t>CA10</t>
  </si>
  <si>
    <t>CA90-CA10</t>
  </si>
  <si>
    <t>Vinj</t>
  </si>
  <si>
    <t>mm3/cycle cyl</t>
  </si>
  <si>
    <t>mc ECU</t>
  </si>
  <si>
    <t>Constante</t>
  </si>
  <si>
    <t>Valeurs mesurées</t>
  </si>
  <si>
    <t>Valeurs calculées</t>
  </si>
  <si>
    <t>Richesse sonde</t>
  </si>
  <si>
    <t>Cse</t>
  </si>
  <si>
    <t>Rendement effectif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</si>
</sst>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8">
    <font>
      <sz val="11"/>
      <color theme="1"/>
      <name val="Calibri"/>
      <family val="2"/>
      <scheme val="minor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0" fillId="0" borderId="0" xfId="0" applyFill="1"/>
    <xf numFmtId="0" fontId="0" fillId="3" borderId="4" xfId="0" applyFill="1" applyBorder="1" applyAlignment="1">
      <alignment horizontal="left"/>
    </xf>
    <xf numFmtId="0" fontId="4" fillId="3" borderId="1" xfId="0" applyFont="1" applyFill="1" applyBorder="1"/>
    <xf numFmtId="0" fontId="1" fillId="2" borderId="4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0" fontId="4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164" fontId="0" fillId="5" borderId="3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6" fillId="0" borderId="0" xfId="0" applyFont="1" applyAlignment="1"/>
    <xf numFmtId="0" fontId="0" fillId="0" borderId="0" xfId="0" applyAlignment="1"/>
    <xf numFmtId="0" fontId="1" fillId="2" borderId="3" xfId="0" applyFont="1" applyFill="1" applyBorder="1" applyAlignment="1">
      <alignment horizontal="left"/>
    </xf>
    <xf numFmtId="2" fontId="0" fillId="7" borderId="2" xfId="0" applyNumberForma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Evolution</a:t>
            </a:r>
            <a:r>
              <a:rPr lang="en-US" baseline="0"/>
              <a:t> 0</a:t>
            </a:r>
            <a:r>
              <a:rPr lang="en-US" baseline="-25000"/>
              <a:t>2</a:t>
            </a:r>
            <a:r>
              <a:rPr lang="en-US" baseline="0"/>
              <a:t> et C0</a:t>
            </a:r>
            <a:r>
              <a:rPr lang="en-US" baseline="-25000"/>
              <a:t>2</a:t>
            </a:r>
            <a:r>
              <a:rPr lang="en-US" baseline="0"/>
              <a:t> échap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030356447678431"/>
          <c:y val="0.12330420235932046"/>
          <c:w val="0.84229857728659585"/>
          <c:h val="0.7193744628075337"/>
        </c:manualLayout>
      </c:layout>
      <c:scatterChart>
        <c:scatterStyle val="smoothMarker"/>
        <c:ser>
          <c:idx val="0"/>
          <c:order val="0"/>
          <c:tx>
            <c:v>O2</c:v>
          </c:tx>
          <c:xVal>
            <c:numRef>
              <c:f>Relevés!$C$16:$G$16</c:f>
              <c:numCache>
                <c:formatCode>General</c:formatCode>
                <c:ptCount val="5"/>
                <c:pt idx="0">
                  <c:v>490</c:v>
                </c:pt>
                <c:pt idx="1">
                  <c:v>590</c:v>
                </c:pt>
                <c:pt idx="2">
                  <c:v>690</c:v>
                </c:pt>
                <c:pt idx="3">
                  <c:v>790</c:v>
                </c:pt>
                <c:pt idx="4">
                  <c:v>890</c:v>
                </c:pt>
              </c:numCache>
            </c:numRef>
          </c:xVal>
          <c:yVal>
            <c:numRef>
              <c:f>Relevés!$C$36:$G$36</c:f>
              <c:numCache>
                <c:formatCode>General</c:formatCode>
                <c:ptCount val="5"/>
                <c:pt idx="0">
                  <c:v>14.6</c:v>
                </c:pt>
                <c:pt idx="1">
                  <c:v>14.6</c:v>
                </c:pt>
                <c:pt idx="2">
                  <c:v>14.5</c:v>
                </c:pt>
                <c:pt idx="3">
                  <c:v>14.5</c:v>
                </c:pt>
                <c:pt idx="4">
                  <c:v>14.4</c:v>
                </c:pt>
              </c:numCache>
            </c:numRef>
          </c:yVal>
          <c:smooth val="1"/>
        </c:ser>
        <c:ser>
          <c:idx val="1"/>
          <c:order val="1"/>
          <c:tx>
            <c:v>CO2 échap</c:v>
          </c:tx>
          <c:xVal>
            <c:numRef>
              <c:f>Relevés!$C$16:$G$16</c:f>
              <c:numCache>
                <c:formatCode>General</c:formatCode>
                <c:ptCount val="5"/>
                <c:pt idx="0">
                  <c:v>490</c:v>
                </c:pt>
                <c:pt idx="1">
                  <c:v>590</c:v>
                </c:pt>
                <c:pt idx="2">
                  <c:v>690</c:v>
                </c:pt>
                <c:pt idx="3">
                  <c:v>790</c:v>
                </c:pt>
                <c:pt idx="4">
                  <c:v>890</c:v>
                </c:pt>
              </c:numCache>
            </c:numRef>
          </c:xVal>
          <c:yVal>
            <c:numRef>
              <c:f>Relevés!$C$35:$G$35</c:f>
              <c:numCache>
                <c:formatCode>General</c:formatCode>
                <c:ptCount val="5"/>
                <c:pt idx="0">
                  <c:v>4.4000000000000004</c:v>
                </c:pt>
                <c:pt idx="1">
                  <c:v>4.4000000000000004</c:v>
                </c:pt>
                <c:pt idx="2">
                  <c:v>4.5</c:v>
                </c:pt>
                <c:pt idx="3">
                  <c:v>4.5</c:v>
                </c:pt>
                <c:pt idx="4">
                  <c:v>4.7</c:v>
                </c:pt>
              </c:numCache>
            </c:numRef>
          </c:yVal>
          <c:smooth val="1"/>
        </c:ser>
        <c:axId val="70960256"/>
        <c:axId val="70962176"/>
      </c:scatterChart>
      <c:valAx>
        <c:axId val="70960256"/>
        <c:scaling>
          <c:orientation val="minMax"/>
          <c:max val="900"/>
          <c:min val="4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Pression rail (bars)</a:t>
                </a:r>
              </a:p>
            </c:rich>
          </c:tx>
          <c:layout/>
        </c:title>
        <c:numFmt formatCode="General" sourceLinked="1"/>
        <c:tickLblPos val="nextTo"/>
        <c:crossAx val="70962176"/>
        <c:crosses val="autoZero"/>
        <c:crossBetween val="midCat"/>
      </c:valAx>
      <c:valAx>
        <c:axId val="70962176"/>
        <c:scaling>
          <c:orientation val="minMax"/>
        </c:scaling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CO</a:t>
                </a:r>
                <a:r>
                  <a:rPr lang="fr-FR" baseline="-25000"/>
                  <a:t>2</a:t>
                </a:r>
                <a:r>
                  <a:rPr lang="fr-FR" baseline="0"/>
                  <a:t> et O</a:t>
                </a:r>
                <a:r>
                  <a:rPr lang="fr-FR" baseline="-25000"/>
                  <a:t>2</a:t>
                </a:r>
                <a:r>
                  <a:rPr lang="fr-FR" baseline="0"/>
                  <a:t> en %</a:t>
                </a:r>
                <a:endParaRPr lang="fr-FR"/>
              </a:p>
            </c:rich>
          </c:tx>
          <c:layout/>
        </c:title>
        <c:numFmt formatCode="General" sourceLinked="1"/>
        <c:tickLblPos val="nextTo"/>
        <c:crossAx val="709602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0173892295083673"/>
          <c:y val="0.3898303481295608"/>
          <c:w val="0.19149430406992257"/>
          <c:h val="0.14407568284733643"/>
        </c:manualLayout>
      </c:layout>
    </c:legend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Evolution CO, HC, NOx et fumées en</a:t>
            </a:r>
            <a:r>
              <a:rPr lang="fr-FR" sz="1200" baseline="0"/>
              <a:t> fonction de la Prail</a:t>
            </a:r>
            <a:endParaRPr lang="fr-FR" sz="1200"/>
          </a:p>
        </c:rich>
      </c:tx>
      <c:layout>
        <c:manualLayout>
          <c:xMode val="edge"/>
          <c:yMode val="edge"/>
          <c:x val="0.30797169811320763"/>
          <c:y val="7.6595744680851063E-2"/>
        </c:manualLayout>
      </c:layout>
    </c:title>
    <c:plotArea>
      <c:layout>
        <c:manualLayout>
          <c:layoutTarget val="inner"/>
          <c:xMode val="edge"/>
          <c:yMode val="edge"/>
          <c:x val="0.21347620462536529"/>
          <c:y val="0.13355335902161164"/>
          <c:w val="0.67100319417619991"/>
          <c:h val="0.74940637739431504"/>
        </c:manualLayout>
      </c:layout>
      <c:scatterChart>
        <c:scatterStyle val="smoothMarker"/>
        <c:ser>
          <c:idx val="0"/>
          <c:order val="0"/>
          <c:tx>
            <c:v>CO</c:v>
          </c:tx>
          <c:xVal>
            <c:numRef>
              <c:f>Relevés!$C$16:$G$16</c:f>
              <c:numCache>
                <c:formatCode>General</c:formatCode>
                <c:ptCount val="5"/>
                <c:pt idx="0">
                  <c:v>490</c:v>
                </c:pt>
                <c:pt idx="1">
                  <c:v>590</c:v>
                </c:pt>
                <c:pt idx="2">
                  <c:v>690</c:v>
                </c:pt>
                <c:pt idx="3">
                  <c:v>790</c:v>
                </c:pt>
                <c:pt idx="4">
                  <c:v>890</c:v>
                </c:pt>
              </c:numCache>
            </c:numRef>
          </c:xVal>
          <c:yVal>
            <c:numRef>
              <c:f>Relevés!$C$42:$G$42</c:f>
              <c:numCache>
                <c:formatCode>0.00</c:formatCode>
                <c:ptCount val="5"/>
                <c:pt idx="0">
                  <c:v>3.0477972159814706</c:v>
                </c:pt>
                <c:pt idx="1">
                  <c:v>3.026100632310365</c:v>
                </c:pt>
                <c:pt idx="2">
                  <c:v>4.0303562255935157</c:v>
                </c:pt>
                <c:pt idx="3">
                  <c:v>3.9892785176606842</c:v>
                </c:pt>
                <c:pt idx="4">
                  <c:v>2.9869686740011585</c:v>
                </c:pt>
              </c:numCache>
            </c:numRef>
          </c:yVal>
          <c:smooth val="1"/>
        </c:ser>
        <c:ser>
          <c:idx val="1"/>
          <c:order val="1"/>
          <c:tx>
            <c:v>HC</c:v>
          </c:tx>
          <c:xVal>
            <c:numRef>
              <c:f>Relevés!$C$16:$G$16</c:f>
              <c:numCache>
                <c:formatCode>General</c:formatCode>
                <c:ptCount val="5"/>
                <c:pt idx="0">
                  <c:v>490</c:v>
                </c:pt>
                <c:pt idx="1">
                  <c:v>590</c:v>
                </c:pt>
                <c:pt idx="2">
                  <c:v>690</c:v>
                </c:pt>
                <c:pt idx="3">
                  <c:v>790</c:v>
                </c:pt>
                <c:pt idx="4">
                  <c:v>890</c:v>
                </c:pt>
              </c:numCache>
            </c:numRef>
          </c:xVal>
          <c:yVal>
            <c:numRef>
              <c:f>Relevés!$C$43:$G$43</c:f>
              <c:numCache>
                <c:formatCode>0.00</c:formatCode>
                <c:ptCount val="5"/>
                <c:pt idx="0">
                  <c:v>0.37452034964678638</c:v>
                </c:pt>
                <c:pt idx="1">
                  <c:v>0.3718542234163289</c:v>
                </c:pt>
                <c:pt idx="2">
                  <c:v>0.40239831643080493</c:v>
                </c:pt>
                <c:pt idx="3">
                  <c:v>0.36765880718008109</c:v>
                </c:pt>
                <c:pt idx="4">
                  <c:v>0.24469706543138386</c:v>
                </c:pt>
              </c:numCache>
            </c:numRef>
          </c:yVal>
          <c:smooth val="1"/>
        </c:ser>
        <c:ser>
          <c:idx val="2"/>
          <c:order val="2"/>
          <c:tx>
            <c:v>NOx</c:v>
          </c:tx>
          <c:xVal>
            <c:numRef>
              <c:f>Relevés!$C$16:$G$16</c:f>
              <c:numCache>
                <c:formatCode>General</c:formatCode>
                <c:ptCount val="5"/>
                <c:pt idx="0">
                  <c:v>490</c:v>
                </c:pt>
                <c:pt idx="1">
                  <c:v>590</c:v>
                </c:pt>
                <c:pt idx="2">
                  <c:v>690</c:v>
                </c:pt>
                <c:pt idx="3">
                  <c:v>790</c:v>
                </c:pt>
                <c:pt idx="4">
                  <c:v>890</c:v>
                </c:pt>
              </c:numCache>
            </c:numRef>
          </c:xVal>
          <c:yVal>
            <c:numRef>
              <c:f>Relevés!$C$44:$G$44</c:f>
              <c:numCache>
                <c:formatCode>0.00</c:formatCode>
                <c:ptCount val="5"/>
                <c:pt idx="0">
                  <c:v>2.5703984591082798</c:v>
                </c:pt>
                <c:pt idx="1">
                  <c:v>2.8172536551244933</c:v>
                </c:pt>
                <c:pt idx="2">
                  <c:v>3.1121191018506078</c:v>
                </c:pt>
                <c:pt idx="3">
                  <c:v>3.4736427099015637</c:v>
                </c:pt>
                <c:pt idx="4">
                  <c:v>3.6150691163867981</c:v>
                </c:pt>
              </c:numCache>
            </c:numRef>
          </c:yVal>
          <c:smooth val="1"/>
        </c:ser>
        <c:axId val="71509888"/>
        <c:axId val="71528448"/>
      </c:scatterChart>
      <c:scatterChart>
        <c:scatterStyle val="smoothMarker"/>
        <c:ser>
          <c:idx val="3"/>
          <c:order val="3"/>
          <c:tx>
            <c:v>fumées FSN</c:v>
          </c:tx>
          <c:xVal>
            <c:numRef>
              <c:f>Relevés!$C$16:$G$16</c:f>
              <c:numCache>
                <c:formatCode>General</c:formatCode>
                <c:ptCount val="5"/>
                <c:pt idx="0">
                  <c:v>490</c:v>
                </c:pt>
                <c:pt idx="1">
                  <c:v>590</c:v>
                </c:pt>
                <c:pt idx="2">
                  <c:v>690</c:v>
                </c:pt>
                <c:pt idx="3">
                  <c:v>790</c:v>
                </c:pt>
                <c:pt idx="4">
                  <c:v>890</c:v>
                </c:pt>
              </c:numCache>
            </c:numRef>
          </c:xVal>
          <c:yVal>
            <c:numRef>
              <c:f>Relevés!$C$40:$G$40</c:f>
              <c:numCache>
                <c:formatCode>General</c:formatCode>
                <c:ptCount val="5"/>
                <c:pt idx="0">
                  <c:v>0.51</c:v>
                </c:pt>
                <c:pt idx="1">
                  <c:v>0.4</c:v>
                </c:pt>
                <c:pt idx="2">
                  <c:v>0.28000000000000003</c:v>
                </c:pt>
                <c:pt idx="3">
                  <c:v>0.24</c:v>
                </c:pt>
                <c:pt idx="4">
                  <c:v>0.18</c:v>
                </c:pt>
              </c:numCache>
            </c:numRef>
          </c:yVal>
          <c:smooth val="1"/>
        </c:ser>
        <c:axId val="71532544"/>
        <c:axId val="71530368"/>
      </c:scatterChart>
      <c:valAx>
        <c:axId val="71509888"/>
        <c:scaling>
          <c:orientation val="minMax"/>
          <c:max val="900"/>
          <c:min val="4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Pression rail (bars)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71528448"/>
        <c:crosses val="autoZero"/>
        <c:crossBetween val="midCat"/>
      </c:valAx>
      <c:valAx>
        <c:axId val="71528448"/>
        <c:scaling>
          <c:orientation val="minMax"/>
        </c:scaling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CO,</a:t>
                </a:r>
                <a:r>
                  <a:rPr lang="fr-FR" baseline="0"/>
                  <a:t> HC, NOx en g/kWh</a:t>
                </a:r>
                <a:endParaRPr lang="fr-FR"/>
              </a:p>
            </c:rich>
          </c:tx>
          <c:layout/>
        </c:title>
        <c:numFmt formatCode="0.00" sourceLinked="1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71509888"/>
        <c:crosses val="autoZero"/>
        <c:crossBetween val="midCat"/>
      </c:valAx>
      <c:valAx>
        <c:axId val="71530368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Fumées</a:t>
                </a:r>
                <a:r>
                  <a:rPr lang="fr-FR" baseline="0"/>
                  <a:t> en FSN</a:t>
                </a:r>
                <a:endParaRPr lang="fr-FR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71532544"/>
        <c:crosses val="max"/>
        <c:crossBetween val="midCat"/>
      </c:valAx>
      <c:valAx>
        <c:axId val="71532544"/>
        <c:scaling>
          <c:orientation val="minMax"/>
        </c:scaling>
        <c:delete val="1"/>
        <c:axPos val="b"/>
        <c:numFmt formatCode="General" sourceLinked="1"/>
        <c:tickLblPos val="none"/>
        <c:crossAx val="715303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4204365374139558"/>
          <c:y val="0.563323839839169"/>
          <c:w val="0.12273622047244102"/>
          <c:h val="0.20519618026470096"/>
        </c:manualLayout>
      </c:layout>
    </c:legend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200"/>
              <a:t>Evolution Cs, Richesse 5 gaz et Richesse calculée</a:t>
            </a:r>
          </a:p>
        </c:rich>
      </c:tx>
      <c:layout>
        <c:manualLayout>
          <c:xMode val="edge"/>
          <c:yMode val="edge"/>
          <c:x val="0.25162071683188358"/>
          <c:y val="9.5238095238095233E-2"/>
        </c:manualLayout>
      </c:layout>
    </c:title>
    <c:plotArea>
      <c:layout>
        <c:manualLayout>
          <c:layoutTarget val="inner"/>
          <c:xMode val="edge"/>
          <c:yMode val="edge"/>
          <c:x val="0.11816504341915943"/>
          <c:y val="0.1178643110787622"/>
          <c:w val="0.72153026326254677"/>
          <c:h val="0.7317550012130839"/>
        </c:manualLayout>
      </c:layout>
      <c:scatterChart>
        <c:scatterStyle val="smoothMarker"/>
        <c:ser>
          <c:idx val="0"/>
          <c:order val="0"/>
          <c:tx>
            <c:v>Cs</c:v>
          </c:tx>
          <c:xVal>
            <c:numRef>
              <c:f>Relevés!$C$16:$G$16</c:f>
              <c:numCache>
                <c:formatCode>General</c:formatCode>
                <c:ptCount val="5"/>
                <c:pt idx="0">
                  <c:v>490</c:v>
                </c:pt>
                <c:pt idx="1">
                  <c:v>590</c:v>
                </c:pt>
                <c:pt idx="2">
                  <c:v>690</c:v>
                </c:pt>
                <c:pt idx="3">
                  <c:v>790</c:v>
                </c:pt>
                <c:pt idx="4">
                  <c:v>890</c:v>
                </c:pt>
              </c:numCache>
            </c:numRef>
          </c:xVal>
          <c:yVal>
            <c:numRef>
              <c:f>Relevés!$C$22:$G$22</c:f>
              <c:numCache>
                <c:formatCode>0.0</c:formatCode>
                <c:ptCount val="5"/>
                <c:pt idx="0">
                  <c:v>265.49808917197458</c:v>
                </c:pt>
                <c:pt idx="1">
                  <c:v>265.49808917197458</c:v>
                </c:pt>
                <c:pt idx="2">
                  <c:v>253.75490445859873</c:v>
                </c:pt>
                <c:pt idx="3">
                  <c:v>252.22929936305738</c:v>
                </c:pt>
                <c:pt idx="4">
                  <c:v>249.93630573248413</c:v>
                </c:pt>
              </c:numCache>
            </c:numRef>
          </c:yVal>
          <c:smooth val="1"/>
        </c:ser>
        <c:axId val="71639040"/>
        <c:axId val="71640960"/>
      </c:scatterChart>
      <c:scatterChart>
        <c:scatterStyle val="smoothMarker"/>
        <c:ser>
          <c:idx val="1"/>
          <c:order val="1"/>
          <c:tx>
            <c:v>R5gaz</c:v>
          </c:tx>
          <c:xVal>
            <c:numRef>
              <c:f>Relevés!$C$16:$G$16</c:f>
              <c:numCache>
                <c:formatCode>General</c:formatCode>
                <c:ptCount val="5"/>
                <c:pt idx="0">
                  <c:v>490</c:v>
                </c:pt>
                <c:pt idx="1">
                  <c:v>590</c:v>
                </c:pt>
                <c:pt idx="2">
                  <c:v>690</c:v>
                </c:pt>
                <c:pt idx="3">
                  <c:v>790</c:v>
                </c:pt>
                <c:pt idx="4">
                  <c:v>890</c:v>
                </c:pt>
              </c:numCache>
            </c:numRef>
          </c:xVal>
          <c:yVal>
            <c:numRef>
              <c:f>Relevés!$C$24:$G$24</c:f>
              <c:numCache>
                <c:formatCode>0.000</c:formatCode>
                <c:ptCount val="5"/>
                <c:pt idx="0">
                  <c:v>0.30303030303030304</c:v>
                </c:pt>
                <c:pt idx="1">
                  <c:v>0.30303030303030304</c:v>
                </c:pt>
                <c:pt idx="2">
                  <c:v>0.3105590062111801</c:v>
                </c:pt>
                <c:pt idx="3">
                  <c:v>0.3125</c:v>
                </c:pt>
                <c:pt idx="4">
                  <c:v>0.32154340836012862</c:v>
                </c:pt>
              </c:numCache>
            </c:numRef>
          </c:yVal>
          <c:smooth val="1"/>
        </c:ser>
        <c:ser>
          <c:idx val="2"/>
          <c:order val="2"/>
          <c:tx>
            <c:v>Rcalculée</c:v>
          </c:tx>
          <c:xVal>
            <c:numRef>
              <c:f>Relevés!$C$16:$G$16</c:f>
              <c:numCache>
                <c:formatCode>General</c:formatCode>
                <c:ptCount val="5"/>
                <c:pt idx="0">
                  <c:v>490</c:v>
                </c:pt>
                <c:pt idx="1">
                  <c:v>590</c:v>
                </c:pt>
                <c:pt idx="2">
                  <c:v>690</c:v>
                </c:pt>
                <c:pt idx="3">
                  <c:v>790</c:v>
                </c:pt>
                <c:pt idx="4">
                  <c:v>890</c:v>
                </c:pt>
              </c:numCache>
            </c:numRef>
          </c:xVal>
          <c:yVal>
            <c:numRef>
              <c:f>Relevés!$C$23:$G$23</c:f>
              <c:numCache>
                <c:formatCode>0.000</c:formatCode>
                <c:ptCount val="5"/>
                <c:pt idx="0">
                  <c:v>0.36916508029197087</c:v>
                </c:pt>
                <c:pt idx="1">
                  <c:v>0.37187952941176472</c:v>
                </c:pt>
                <c:pt idx="2">
                  <c:v>0.35543101176470587</c:v>
                </c:pt>
                <c:pt idx="3">
                  <c:v>0.35696879643387819</c:v>
                </c:pt>
                <c:pt idx="4">
                  <c:v>0.35425000000000006</c:v>
                </c:pt>
              </c:numCache>
            </c:numRef>
          </c:yVal>
          <c:smooth val="1"/>
        </c:ser>
        <c:ser>
          <c:idx val="3"/>
          <c:order val="3"/>
          <c:tx>
            <c:v>Rsonde</c:v>
          </c:tx>
          <c:xVal>
            <c:numRef>
              <c:f>Relevés!$C$16:$G$16</c:f>
              <c:numCache>
                <c:formatCode>General</c:formatCode>
                <c:ptCount val="5"/>
                <c:pt idx="0">
                  <c:v>490</c:v>
                </c:pt>
                <c:pt idx="1">
                  <c:v>590</c:v>
                </c:pt>
                <c:pt idx="2">
                  <c:v>690</c:v>
                </c:pt>
                <c:pt idx="3">
                  <c:v>790</c:v>
                </c:pt>
                <c:pt idx="4">
                  <c:v>890</c:v>
                </c:pt>
              </c:numCache>
            </c:numRef>
          </c:xVal>
          <c:yVal>
            <c:numRef>
              <c:f>Relevés!$C$25:$G$25</c:f>
              <c:numCache>
                <c:formatCode>0.000</c:formatCode>
                <c:ptCount val="5"/>
                <c:pt idx="0">
                  <c:v>0.33100000000000002</c:v>
                </c:pt>
                <c:pt idx="1">
                  <c:v>0.33500000000000002</c:v>
                </c:pt>
                <c:pt idx="2">
                  <c:v>0.32800000000000001</c:v>
                </c:pt>
                <c:pt idx="3">
                  <c:v>0.34100000000000003</c:v>
                </c:pt>
                <c:pt idx="4">
                  <c:v>0.33500000000000002</c:v>
                </c:pt>
              </c:numCache>
            </c:numRef>
          </c:yVal>
          <c:smooth val="1"/>
        </c:ser>
        <c:axId val="71653248"/>
        <c:axId val="71651328"/>
      </c:scatterChart>
      <c:valAx>
        <c:axId val="71639040"/>
        <c:scaling>
          <c:orientation val="minMax"/>
          <c:max val="900"/>
          <c:min val="4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Pression rail (bars)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71640960"/>
        <c:crosses val="autoZero"/>
        <c:crossBetween val="midCat"/>
      </c:valAx>
      <c:valAx>
        <c:axId val="71640960"/>
        <c:scaling>
          <c:orientation val="minMax"/>
          <c:max val="300"/>
          <c:min val="175"/>
        </c:scaling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Cs</a:t>
                </a:r>
                <a:r>
                  <a:rPr lang="fr-FR" baseline="0"/>
                  <a:t> en g/kWh</a:t>
                </a:r>
                <a:endParaRPr lang="fr-FR"/>
              </a:p>
            </c:rich>
          </c:tx>
          <c:layout/>
        </c:title>
        <c:numFmt formatCode="0.0" sourceLinked="1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71639040"/>
        <c:crosses val="autoZero"/>
        <c:crossBetween val="midCat"/>
      </c:valAx>
      <c:valAx>
        <c:axId val="71651328"/>
        <c:scaling>
          <c:orientation val="minMax"/>
          <c:max val="1.2"/>
          <c:min val="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Richesse</a:t>
                </a:r>
              </a:p>
            </c:rich>
          </c:tx>
          <c:layout/>
        </c:title>
        <c:numFmt formatCode="0.000" sourceLinked="1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71653248"/>
        <c:crosses val="max"/>
        <c:crossBetween val="midCat"/>
      </c:valAx>
      <c:valAx>
        <c:axId val="71653248"/>
        <c:scaling>
          <c:orientation val="minMax"/>
        </c:scaling>
        <c:delete val="1"/>
        <c:axPos val="b"/>
        <c:numFmt formatCode="General" sourceLinked="1"/>
        <c:tickLblPos val="none"/>
        <c:crossAx val="716513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0891636479324363"/>
          <c:y val="0.14807604931736473"/>
          <c:w val="0.12575764806258724"/>
          <c:h val="0.20260967379077616"/>
        </c:manualLayout>
      </c:layout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Evolution températures AVT et échap</a:t>
            </a:r>
          </a:p>
        </c:rich>
      </c:tx>
      <c:layout>
        <c:manualLayout>
          <c:xMode val="edge"/>
          <c:yMode val="edge"/>
          <c:x val="0.32849249160140326"/>
          <c:y val="4.7281323877068564E-2"/>
        </c:manualLayout>
      </c:layout>
    </c:title>
    <c:plotArea>
      <c:layout>
        <c:manualLayout>
          <c:layoutTarget val="inner"/>
          <c:xMode val="edge"/>
          <c:yMode val="edge"/>
          <c:x val="0.10173327257376813"/>
          <c:y val="0.10954300925150315"/>
          <c:w val="0.80607736953473008"/>
          <c:h val="0.72123427833932119"/>
        </c:manualLayout>
      </c:layout>
      <c:scatterChart>
        <c:scatterStyle val="smoothMarker"/>
        <c:ser>
          <c:idx val="0"/>
          <c:order val="0"/>
          <c:tx>
            <c:v>T°AVT</c:v>
          </c:tx>
          <c:xVal>
            <c:numRef>
              <c:f>Relevés!$C$16:$G$16</c:f>
              <c:numCache>
                <c:formatCode>General</c:formatCode>
                <c:ptCount val="5"/>
                <c:pt idx="0">
                  <c:v>490</c:v>
                </c:pt>
                <c:pt idx="1">
                  <c:v>590</c:v>
                </c:pt>
                <c:pt idx="2">
                  <c:v>690</c:v>
                </c:pt>
                <c:pt idx="3">
                  <c:v>790</c:v>
                </c:pt>
                <c:pt idx="4">
                  <c:v>890</c:v>
                </c:pt>
              </c:numCache>
            </c:numRef>
          </c:xVal>
          <c:yVal>
            <c:numRef>
              <c:f>Relevés!$C$47:$G$47</c:f>
              <c:numCache>
                <c:formatCode>General</c:formatCode>
                <c:ptCount val="5"/>
                <c:pt idx="0">
                  <c:v>372</c:v>
                </c:pt>
                <c:pt idx="1">
                  <c:v>368</c:v>
                </c:pt>
                <c:pt idx="2">
                  <c:v>364</c:v>
                </c:pt>
                <c:pt idx="3">
                  <c:v>360</c:v>
                </c:pt>
                <c:pt idx="4">
                  <c:v>356</c:v>
                </c:pt>
              </c:numCache>
            </c:numRef>
          </c:yVal>
          <c:smooth val="1"/>
        </c:ser>
        <c:ser>
          <c:idx val="1"/>
          <c:order val="1"/>
          <c:tx>
            <c:v>T°echap</c:v>
          </c:tx>
          <c:xVal>
            <c:numRef>
              <c:f>Relevés!$C$16:$G$16</c:f>
              <c:numCache>
                <c:formatCode>General</c:formatCode>
                <c:ptCount val="5"/>
                <c:pt idx="0">
                  <c:v>490</c:v>
                </c:pt>
                <c:pt idx="1">
                  <c:v>590</c:v>
                </c:pt>
                <c:pt idx="2">
                  <c:v>690</c:v>
                </c:pt>
                <c:pt idx="3">
                  <c:v>790</c:v>
                </c:pt>
                <c:pt idx="4">
                  <c:v>890</c:v>
                </c:pt>
              </c:numCache>
            </c:numRef>
          </c:xVal>
          <c:yVal>
            <c:numRef>
              <c:f>Relevés!$C$48:$G$48</c:f>
              <c:numCache>
                <c:formatCode>General</c:formatCode>
                <c:ptCount val="5"/>
                <c:pt idx="0">
                  <c:v>252</c:v>
                </c:pt>
                <c:pt idx="1">
                  <c:v>251</c:v>
                </c:pt>
                <c:pt idx="2">
                  <c:v>249</c:v>
                </c:pt>
                <c:pt idx="3">
                  <c:v>247</c:v>
                </c:pt>
                <c:pt idx="4">
                  <c:v>245</c:v>
                </c:pt>
              </c:numCache>
            </c:numRef>
          </c:yVal>
          <c:smooth val="1"/>
        </c:ser>
        <c:axId val="71679360"/>
        <c:axId val="71693824"/>
      </c:scatterChart>
      <c:valAx>
        <c:axId val="71679360"/>
        <c:scaling>
          <c:orientation val="minMax"/>
          <c:max val="900"/>
          <c:min val="4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Pression rail (bars)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71693824"/>
        <c:crosses val="autoZero"/>
        <c:crossBetween val="midCat"/>
      </c:valAx>
      <c:valAx>
        <c:axId val="71693824"/>
        <c:scaling>
          <c:orientation val="minMax"/>
          <c:min val="200"/>
        </c:scaling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Température</a:t>
                </a:r>
                <a:r>
                  <a:rPr lang="fr-FR" baseline="0"/>
                  <a:t> en °c</a:t>
                </a:r>
                <a:endParaRPr lang="fr-FR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716793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258501570210858"/>
          <c:y val="0.40462438649069576"/>
          <c:w val="0.11264244055630329"/>
          <c:h val="0.11399787792483386"/>
        </c:manualLayout>
      </c:layout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200"/>
              <a:t>Evolution Pression cylindre max et CA5-CA95</a:t>
            </a:r>
          </a:p>
        </c:rich>
      </c:tx>
      <c:layout>
        <c:manualLayout>
          <c:xMode val="edge"/>
          <c:yMode val="edge"/>
          <c:x val="0.26841640638150632"/>
          <c:y val="6.4908722109533468E-2"/>
        </c:manualLayout>
      </c:layout>
    </c:title>
    <c:plotArea>
      <c:layout>
        <c:manualLayout>
          <c:layoutTarget val="inner"/>
          <c:xMode val="edge"/>
          <c:yMode val="edge"/>
          <c:x val="8.977175952768375E-2"/>
          <c:y val="0.1138000244898394"/>
          <c:w val="0.7584612315384569"/>
          <c:h val="0.7410048287574601"/>
        </c:manualLayout>
      </c:layout>
      <c:scatterChart>
        <c:scatterStyle val="smoothMarker"/>
        <c:ser>
          <c:idx val="0"/>
          <c:order val="0"/>
          <c:tx>
            <c:v>Pcyl max</c:v>
          </c:tx>
          <c:xVal>
            <c:numRef>
              <c:f>Relevés!$C$16:$G$16</c:f>
              <c:numCache>
                <c:formatCode>General</c:formatCode>
                <c:ptCount val="5"/>
                <c:pt idx="0">
                  <c:v>490</c:v>
                </c:pt>
                <c:pt idx="1">
                  <c:v>590</c:v>
                </c:pt>
                <c:pt idx="2">
                  <c:v>690</c:v>
                </c:pt>
                <c:pt idx="3">
                  <c:v>790</c:v>
                </c:pt>
                <c:pt idx="4">
                  <c:v>890</c:v>
                </c:pt>
              </c:numCache>
            </c:numRef>
          </c:xVal>
          <c:yVal>
            <c:numRef>
              <c:f>Relevés!$C$53:$G$53</c:f>
              <c:numCache>
                <c:formatCode>General</c:formatCode>
                <c:ptCount val="5"/>
                <c:pt idx="0">
                  <c:v>73</c:v>
                </c:pt>
                <c:pt idx="1">
                  <c:v>77.099999999999994</c:v>
                </c:pt>
                <c:pt idx="2">
                  <c:v>80.3</c:v>
                </c:pt>
                <c:pt idx="3">
                  <c:v>83</c:v>
                </c:pt>
                <c:pt idx="4">
                  <c:v>83.9</c:v>
                </c:pt>
              </c:numCache>
            </c:numRef>
          </c:yVal>
          <c:smooth val="1"/>
        </c:ser>
        <c:axId val="71922048"/>
        <c:axId val="71923968"/>
      </c:scatterChart>
      <c:scatterChart>
        <c:scatterStyle val="smoothMarker"/>
        <c:ser>
          <c:idx val="1"/>
          <c:order val="1"/>
          <c:tx>
            <c:v>CA90-CA10</c:v>
          </c:tx>
          <c:xVal>
            <c:numRef>
              <c:f>Relevés!$C$16:$G$16</c:f>
              <c:numCache>
                <c:formatCode>General</c:formatCode>
                <c:ptCount val="5"/>
                <c:pt idx="0">
                  <c:v>490</c:v>
                </c:pt>
                <c:pt idx="1">
                  <c:v>590</c:v>
                </c:pt>
                <c:pt idx="2">
                  <c:v>690</c:v>
                </c:pt>
                <c:pt idx="3">
                  <c:v>790</c:v>
                </c:pt>
                <c:pt idx="4">
                  <c:v>890</c:v>
                </c:pt>
              </c:numCache>
            </c:numRef>
          </c:xVal>
          <c:yVal>
            <c:numRef>
              <c:f>Relevés!$C$52:$G$52</c:f>
              <c:numCache>
                <c:formatCode>General</c:formatCode>
                <c:ptCount val="5"/>
                <c:pt idx="0">
                  <c:v>34.42</c:v>
                </c:pt>
                <c:pt idx="1">
                  <c:v>32.85</c:v>
                </c:pt>
                <c:pt idx="2">
                  <c:v>32.53</c:v>
                </c:pt>
                <c:pt idx="3">
                  <c:v>32.22</c:v>
                </c:pt>
                <c:pt idx="4">
                  <c:v>31.7</c:v>
                </c:pt>
              </c:numCache>
            </c:numRef>
          </c:yVal>
          <c:smooth val="1"/>
        </c:ser>
        <c:axId val="71932160"/>
        <c:axId val="71930240"/>
      </c:scatterChart>
      <c:valAx>
        <c:axId val="71922048"/>
        <c:scaling>
          <c:orientation val="minMax"/>
          <c:max val="900"/>
          <c:min val="4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Pression rail (bars)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71923968"/>
        <c:crosses val="autoZero"/>
        <c:crossBetween val="midCat"/>
      </c:valAx>
      <c:valAx>
        <c:axId val="71923968"/>
        <c:scaling>
          <c:orientation val="minMax"/>
          <c:max val="100"/>
          <c:min val="50"/>
        </c:scaling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Pcyl</a:t>
                </a:r>
                <a:r>
                  <a:rPr lang="fr-FR" baseline="0"/>
                  <a:t> max en bars</a:t>
                </a:r>
                <a:endParaRPr lang="fr-FR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71922048"/>
        <c:crosses val="autoZero"/>
        <c:crossBetween val="midCat"/>
      </c:valAx>
      <c:valAx>
        <c:axId val="71930240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Durée</a:t>
                </a:r>
                <a:r>
                  <a:rPr lang="fr-FR" baseline="0"/>
                  <a:t> de combustion modélisée en °vil</a:t>
                </a:r>
                <a:endParaRPr lang="fr-FR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71932160"/>
        <c:crosses val="max"/>
        <c:crossBetween val="midCat"/>
      </c:valAx>
      <c:valAx>
        <c:axId val="71932160"/>
        <c:scaling>
          <c:orientation val="minMax"/>
        </c:scaling>
        <c:delete val="1"/>
        <c:axPos val="b"/>
        <c:numFmt formatCode="General" sourceLinked="1"/>
        <c:tickLblPos val="none"/>
        <c:crossAx val="719302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4121931908155183"/>
          <c:y val="0.14409629830753917"/>
          <c:w val="0.11966745843230404"/>
          <c:h val="9.7811566657616075E-2"/>
        </c:manualLayout>
      </c:layout>
    </c:legend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0</xdr:row>
      <xdr:rowOff>161925</xdr:rowOff>
    </xdr:from>
    <xdr:to>
      <xdr:col>8</xdr:col>
      <xdr:colOff>504825</xdr:colOff>
      <xdr:row>23</xdr:row>
      <xdr:rowOff>114300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142875</xdr:rowOff>
    </xdr:from>
    <xdr:to>
      <xdr:col>10</xdr:col>
      <xdr:colOff>542925</xdr:colOff>
      <xdr:row>24</xdr:row>
      <xdr:rowOff>47625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9</xdr:col>
      <xdr:colOff>57150</xdr:colOff>
      <xdr:row>23</xdr:row>
      <xdr:rowOff>152401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57149</xdr:rowOff>
    </xdr:from>
    <xdr:to>
      <xdr:col>9</xdr:col>
      <xdr:colOff>276224</xdr:colOff>
      <xdr:row>21</xdr:row>
      <xdr:rowOff>85724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57149</xdr:rowOff>
    </xdr:from>
    <xdr:to>
      <xdr:col>10</xdr:col>
      <xdr:colOff>419100</xdr:colOff>
      <xdr:row>24</xdr:row>
      <xdr:rowOff>180974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4"/>
  <sheetViews>
    <sheetView topLeftCell="A16" workbookViewId="0">
      <selection activeCell="H27" sqref="H27"/>
    </sheetView>
  </sheetViews>
  <sheetFormatPr baseColWidth="10" defaultRowHeight="15"/>
  <cols>
    <col min="1" max="1" width="20.7109375" customWidth="1"/>
  </cols>
  <sheetData>
    <row r="1" spans="1:7" ht="15.75">
      <c r="A1" s="59" t="s">
        <v>27</v>
      </c>
      <c r="B1" s="60"/>
      <c r="C1" s="60"/>
      <c r="D1" s="60"/>
      <c r="E1" s="2"/>
    </row>
    <row r="2" spans="1:7">
      <c r="E2" s="54" t="s">
        <v>83</v>
      </c>
      <c r="F2" s="54"/>
    </row>
    <row r="3" spans="1:7">
      <c r="A3" s="46" t="s">
        <v>0</v>
      </c>
      <c r="B3" s="47"/>
      <c r="C3" s="1" t="s">
        <v>1</v>
      </c>
      <c r="D3" s="2"/>
      <c r="E3" s="53" t="s">
        <v>84</v>
      </c>
      <c r="F3" s="53"/>
    </row>
    <row r="4" spans="1:7">
      <c r="A4" s="3" t="s">
        <v>2</v>
      </c>
      <c r="B4" s="4">
        <v>1870</v>
      </c>
      <c r="C4" s="4" t="s">
        <v>3</v>
      </c>
      <c r="D4" s="2"/>
      <c r="E4" s="55" t="s">
        <v>85</v>
      </c>
      <c r="F4" s="56"/>
    </row>
    <row r="5" spans="1:7">
      <c r="A5" s="3" t="s">
        <v>4</v>
      </c>
      <c r="B5" s="4">
        <v>4</v>
      </c>
      <c r="C5" s="4" t="s">
        <v>5</v>
      </c>
      <c r="D5" s="2"/>
    </row>
    <row r="6" spans="1:7">
      <c r="A6" s="57" t="s">
        <v>6</v>
      </c>
      <c r="B6" s="61"/>
      <c r="C6" s="58"/>
      <c r="D6" s="6"/>
      <c r="E6" s="9" t="s">
        <v>7</v>
      </c>
      <c r="F6" s="5"/>
      <c r="G6" s="49"/>
    </row>
    <row r="7" spans="1:7" ht="15.75">
      <c r="A7" s="3" t="s">
        <v>8</v>
      </c>
      <c r="B7" s="4">
        <v>43500</v>
      </c>
      <c r="C7" s="4" t="s">
        <v>9</v>
      </c>
      <c r="E7" s="7" t="s">
        <v>10</v>
      </c>
      <c r="F7" s="4">
        <v>1.9630000000000001</v>
      </c>
      <c r="G7" s="4" t="s">
        <v>11</v>
      </c>
    </row>
    <row r="8" spans="1:7">
      <c r="A8" s="3" t="s">
        <v>12</v>
      </c>
      <c r="B8" s="4">
        <v>14.56</v>
      </c>
      <c r="C8" s="4" t="s">
        <v>70</v>
      </c>
      <c r="E8" s="7" t="s">
        <v>13</v>
      </c>
      <c r="F8" s="4">
        <v>1.2490000000000001</v>
      </c>
      <c r="G8" s="4" t="s">
        <v>11</v>
      </c>
    </row>
    <row r="9" spans="1:7">
      <c r="A9" s="8" t="s">
        <v>14</v>
      </c>
      <c r="B9" s="4">
        <v>835</v>
      </c>
      <c r="C9" s="4" t="s">
        <v>11</v>
      </c>
      <c r="E9" s="7" t="s">
        <v>15</v>
      </c>
      <c r="F9" s="4">
        <v>3.8370000000000002</v>
      </c>
      <c r="G9" s="4" t="s">
        <v>11</v>
      </c>
    </row>
    <row r="10" spans="1:7">
      <c r="A10" s="3" t="s">
        <v>16</v>
      </c>
      <c r="B10" s="4" t="s">
        <v>17</v>
      </c>
      <c r="C10" s="4" t="s">
        <v>70</v>
      </c>
      <c r="E10" s="7" t="s">
        <v>18</v>
      </c>
      <c r="F10" s="4">
        <v>2.052</v>
      </c>
      <c r="G10" s="4" t="s">
        <v>11</v>
      </c>
    </row>
    <row r="11" spans="1:7">
      <c r="A11" s="57" t="s">
        <v>19</v>
      </c>
      <c r="B11" s="61"/>
      <c r="C11" s="58"/>
      <c r="E11" s="7" t="s">
        <v>20</v>
      </c>
      <c r="F11" s="4">
        <v>1.32</v>
      </c>
      <c r="G11" s="4" t="s">
        <v>11</v>
      </c>
    </row>
    <row r="12" spans="1:7">
      <c r="A12" s="10" t="s">
        <v>21</v>
      </c>
      <c r="B12" s="11">
        <v>19</v>
      </c>
      <c r="C12" s="11" t="s">
        <v>22</v>
      </c>
      <c r="D12" s="2"/>
    </row>
    <row r="13" spans="1:7">
      <c r="A13" s="10" t="s">
        <v>23</v>
      </c>
      <c r="B13" s="11">
        <v>0.995</v>
      </c>
      <c r="C13" s="11" t="s">
        <v>24</v>
      </c>
      <c r="D13" s="2"/>
    </row>
    <row r="14" spans="1:7">
      <c r="A14" s="3" t="s">
        <v>25</v>
      </c>
      <c r="B14" s="4">
        <v>285</v>
      </c>
      <c r="C14" s="4" t="s">
        <v>26</v>
      </c>
      <c r="D14" s="2"/>
    </row>
    <row r="15" spans="1:7">
      <c r="A15" s="34" t="s">
        <v>59</v>
      </c>
      <c r="B15" s="35" t="s">
        <v>63</v>
      </c>
      <c r="C15" s="36" t="s">
        <v>68</v>
      </c>
      <c r="D15" s="37" t="s">
        <v>67</v>
      </c>
      <c r="E15" s="36" t="s">
        <v>64</v>
      </c>
      <c r="F15" s="36" t="s">
        <v>65</v>
      </c>
      <c r="G15" s="36" t="s">
        <v>66</v>
      </c>
    </row>
    <row r="16" spans="1:7">
      <c r="A16" s="34" t="s">
        <v>60</v>
      </c>
      <c r="B16" s="35" t="s">
        <v>63</v>
      </c>
      <c r="C16" s="35">
        <v>490</v>
      </c>
      <c r="D16" s="38">
        <v>590</v>
      </c>
      <c r="E16" s="35">
        <v>690</v>
      </c>
      <c r="F16" s="35">
        <v>790</v>
      </c>
      <c r="G16" s="35">
        <v>890</v>
      </c>
    </row>
    <row r="17" spans="1:8">
      <c r="A17" s="57" t="s">
        <v>28</v>
      </c>
      <c r="B17" s="58"/>
      <c r="C17" s="2"/>
      <c r="D17" s="2"/>
    </row>
    <row r="18" spans="1:8">
      <c r="A18" s="10" t="s">
        <v>29</v>
      </c>
      <c r="B18" s="11" t="s">
        <v>30</v>
      </c>
      <c r="C18" s="39">
        <v>2000</v>
      </c>
      <c r="D18" s="39">
        <v>2000</v>
      </c>
      <c r="E18" s="39">
        <v>2000</v>
      </c>
      <c r="F18" s="39">
        <v>2000</v>
      </c>
      <c r="G18" s="39">
        <v>2000</v>
      </c>
      <c r="H18" s="28"/>
    </row>
    <row r="19" spans="1:8">
      <c r="A19" s="32" t="s">
        <v>31</v>
      </c>
      <c r="B19" s="33" t="s">
        <v>32</v>
      </c>
      <c r="C19" s="40">
        <v>75</v>
      </c>
      <c r="D19" s="40">
        <v>75</v>
      </c>
      <c r="E19" s="40">
        <v>75</v>
      </c>
      <c r="F19" s="40">
        <v>75</v>
      </c>
      <c r="G19" s="40">
        <v>75</v>
      </c>
      <c r="H19" s="30"/>
    </row>
    <row r="20" spans="1:8">
      <c r="A20" s="32" t="s">
        <v>80</v>
      </c>
      <c r="B20" s="33" t="s">
        <v>81</v>
      </c>
      <c r="C20" s="40">
        <v>20.8</v>
      </c>
      <c r="D20" s="40">
        <v>20.8</v>
      </c>
      <c r="E20" s="40">
        <v>19.88</v>
      </c>
      <c r="F20" s="50">
        <v>17.5</v>
      </c>
      <c r="G20" s="40">
        <v>16.8</v>
      </c>
      <c r="H20" s="30"/>
    </row>
    <row r="21" spans="1:8">
      <c r="A21" s="12" t="s">
        <v>33</v>
      </c>
      <c r="B21" s="13" t="s">
        <v>34</v>
      </c>
      <c r="C21" s="41">
        <f>C19*2*3.14*C18/60000</f>
        <v>15.7</v>
      </c>
      <c r="D21" s="14">
        <f>D19*2*3.14*D18/60000</f>
        <v>15.7</v>
      </c>
      <c r="E21" s="14">
        <f>E19*2*3.14*E18/60000</f>
        <v>15.7</v>
      </c>
      <c r="F21" s="23">
        <f>F19*2*3.14*F18/60000</f>
        <v>15.7</v>
      </c>
      <c r="G21" s="14">
        <f>G19*2*3.14*G18/60000</f>
        <v>15.7</v>
      </c>
      <c r="H21" s="29"/>
    </row>
    <row r="22" spans="1:8">
      <c r="A22" s="15" t="s">
        <v>35</v>
      </c>
      <c r="B22" s="16" t="s">
        <v>36</v>
      </c>
      <c r="C22" s="42">
        <f>C33*3600/C21</f>
        <v>265.49808917197458</v>
      </c>
      <c r="D22" s="17">
        <f>D33*3600/D21</f>
        <v>265.49808917197458</v>
      </c>
      <c r="E22" s="17">
        <f>E33*3600/E21</f>
        <v>253.75490445859873</v>
      </c>
      <c r="F22" s="24">
        <f>F33*3600/F21</f>
        <v>252.22929936305738</v>
      </c>
      <c r="G22" s="17">
        <f>G33*3600/G21</f>
        <v>249.93630573248413</v>
      </c>
      <c r="H22" s="30"/>
    </row>
    <row r="23" spans="1:8">
      <c r="A23" s="15" t="s">
        <v>37</v>
      </c>
      <c r="B23" s="16" t="s">
        <v>70</v>
      </c>
      <c r="C23" s="43">
        <f>C33*B8/C32</f>
        <v>0.36916508029197087</v>
      </c>
      <c r="D23" s="18">
        <f>D33*B8/D32</f>
        <v>0.37187952941176472</v>
      </c>
      <c r="E23" s="18">
        <f>E33*B8/E32</f>
        <v>0.35543101176470587</v>
      </c>
      <c r="F23" s="25">
        <f>F33*B8/F32</f>
        <v>0.35696879643387819</v>
      </c>
      <c r="G23" s="18">
        <f>G33*B8/G32</f>
        <v>0.35425000000000006</v>
      </c>
      <c r="H23" s="31"/>
    </row>
    <row r="24" spans="1:8">
      <c r="A24" s="15" t="s">
        <v>38</v>
      </c>
      <c r="B24" s="16" t="s">
        <v>70</v>
      </c>
      <c r="C24" s="43">
        <f>1/C41</f>
        <v>0.30303030303030304</v>
      </c>
      <c r="D24" s="18">
        <f>1/D41</f>
        <v>0.30303030303030304</v>
      </c>
      <c r="E24" s="18">
        <f>1/E41</f>
        <v>0.3105590062111801</v>
      </c>
      <c r="F24" s="25">
        <f>1/F41</f>
        <v>0.3125</v>
      </c>
      <c r="G24" s="18">
        <f>1/G41</f>
        <v>0.32154340836012862</v>
      </c>
      <c r="H24" s="31"/>
    </row>
    <row r="25" spans="1:8">
      <c r="A25" s="15" t="s">
        <v>86</v>
      </c>
      <c r="B25" s="16" t="s">
        <v>70</v>
      </c>
      <c r="C25" s="43">
        <v>0.33100000000000002</v>
      </c>
      <c r="D25" s="18">
        <v>0.33500000000000002</v>
      </c>
      <c r="E25" s="18">
        <v>0.32800000000000001</v>
      </c>
      <c r="F25" s="25">
        <v>0.34100000000000003</v>
      </c>
      <c r="G25" s="18">
        <v>0.33500000000000002</v>
      </c>
      <c r="H25" s="31"/>
    </row>
    <row r="26" spans="1:8">
      <c r="A26" s="15" t="s">
        <v>39</v>
      </c>
      <c r="B26" s="16" t="s">
        <v>70</v>
      </c>
      <c r="C26" s="43">
        <f>(4*C30*B14*(273+B12))/(1.87*B13*10^5*1000)</f>
        <v>1.2255007658613926</v>
      </c>
      <c r="D26" s="18">
        <f>(4*D30*B14*(273+B12))/(1.87*B13*10^5*1000)</f>
        <v>1.2165555047967109</v>
      </c>
      <c r="E26" s="18">
        <f>(4*E30*B14*(273+B12))/(1.87*B13*10^5*1000)</f>
        <v>1.2165555047967109</v>
      </c>
      <c r="F26" s="25">
        <f>(4*F30*B14*(273+B12))/(1.87*B13*10^5*1000)</f>
        <v>1.2040321393061564</v>
      </c>
      <c r="G26" s="18">
        <f>(4*G30*B14*(273+B12))/(1.87*B13*10^5*1000)</f>
        <v>1.2022430870932201</v>
      </c>
      <c r="H26" s="31"/>
    </row>
    <row r="27" spans="1:8">
      <c r="A27" s="15" t="s">
        <v>87</v>
      </c>
      <c r="B27" s="16" t="s">
        <v>36</v>
      </c>
      <c r="C27" s="17">
        <f>C33*3600/C21</f>
        <v>265.49808917197458</v>
      </c>
      <c r="D27" s="17">
        <f t="shared" ref="D27:G27" si="0">D33*3600/D21</f>
        <v>265.49808917197458</v>
      </c>
      <c r="E27" s="17">
        <f t="shared" si="0"/>
        <v>253.75490445859873</v>
      </c>
      <c r="F27" s="17">
        <f t="shared" si="0"/>
        <v>252.22929936305738</v>
      </c>
      <c r="G27" s="17">
        <f t="shared" si="0"/>
        <v>249.93630573248413</v>
      </c>
      <c r="H27" s="31"/>
    </row>
    <row r="28" spans="1:8">
      <c r="A28" s="15" t="s">
        <v>88</v>
      </c>
      <c r="B28" s="16" t="s">
        <v>46</v>
      </c>
      <c r="C28" s="21">
        <f>3600000*100/(C27*$B$7)</f>
        <v>31.171079591480165</v>
      </c>
      <c r="D28" s="21">
        <f t="shared" ref="D28:G28" si="1">3600000*100/(D27*$B$7)</f>
        <v>31.171079591480165</v>
      </c>
      <c r="E28" s="21">
        <f t="shared" si="1"/>
        <v>32.61360440154867</v>
      </c>
      <c r="F28" s="21">
        <f t="shared" si="1"/>
        <v>32.810867293625911</v>
      </c>
      <c r="G28" s="21">
        <f t="shared" si="1"/>
        <v>33.111884424760092</v>
      </c>
      <c r="H28" s="31"/>
    </row>
    <row r="29" spans="1:8">
      <c r="A29" s="63" t="s">
        <v>40</v>
      </c>
      <c r="B29" s="64"/>
      <c r="C29" s="19"/>
      <c r="D29" s="19"/>
      <c r="E29" s="19"/>
      <c r="F29" s="19"/>
      <c r="G29" s="19"/>
      <c r="H29" s="28"/>
    </row>
    <row r="30" spans="1:8">
      <c r="A30" s="11" t="s">
        <v>42</v>
      </c>
      <c r="B30" s="11" t="s">
        <v>41</v>
      </c>
      <c r="C30" s="39">
        <v>685</v>
      </c>
      <c r="D30" s="11">
        <v>680</v>
      </c>
      <c r="E30" s="11">
        <v>680</v>
      </c>
      <c r="F30" s="22">
        <v>673</v>
      </c>
      <c r="G30" s="11">
        <v>672</v>
      </c>
      <c r="H30" s="28"/>
    </row>
    <row r="31" spans="1:8">
      <c r="A31" s="51" t="s">
        <v>82</v>
      </c>
      <c r="B31" s="51" t="s">
        <v>41</v>
      </c>
      <c r="C31" s="62">
        <f>C20*10^-3*B9</f>
        <v>17.368000000000002</v>
      </c>
      <c r="D31" s="62">
        <f>D20*10^-3*B9</f>
        <v>17.368000000000002</v>
      </c>
      <c r="E31" s="62">
        <f>E20*10^-3*B9</f>
        <v>16.599799999999998</v>
      </c>
      <c r="F31" s="62">
        <v>16.5</v>
      </c>
      <c r="G31" s="62">
        <v>16.350000000000001</v>
      </c>
      <c r="H31" s="28"/>
    </row>
    <row r="32" spans="1:8">
      <c r="A32" s="13" t="s">
        <v>43</v>
      </c>
      <c r="B32" s="13" t="s">
        <v>44</v>
      </c>
      <c r="C32" s="44">
        <f>(C30*4*C18)/(1000*60*2)</f>
        <v>45.666666666666664</v>
      </c>
      <c r="D32" s="20">
        <f>(D30*4*D18)/(1000*60*2)</f>
        <v>45.333333333333336</v>
      </c>
      <c r="E32" s="20">
        <f>(E30*4*E18)/(1000*60*2)</f>
        <v>45.333333333333336</v>
      </c>
      <c r="F32" s="26">
        <f>(F30*4*F18)/(1000*60*2)</f>
        <v>44.866666666666667</v>
      </c>
      <c r="G32" s="20">
        <f>(G30*4*G18)/(1000*60*2)</f>
        <v>44.8</v>
      </c>
      <c r="H32" s="31"/>
    </row>
    <row r="33" spans="1:8">
      <c r="A33" s="13" t="s">
        <v>45</v>
      </c>
      <c r="B33" s="13" t="s">
        <v>44</v>
      </c>
      <c r="C33" s="44">
        <f>C31*B5*C18/120000</f>
        <v>1.1578666666666668</v>
      </c>
      <c r="D33" s="44">
        <f>D31*B5*D18/120000</f>
        <v>1.1578666666666668</v>
      </c>
      <c r="E33" s="44">
        <f>E31*B5*E18/120000</f>
        <v>1.1066533333333333</v>
      </c>
      <c r="F33" s="44">
        <f>F31*B5*F18/120000</f>
        <v>1.1000000000000001</v>
      </c>
      <c r="G33" s="44">
        <f>G31*B5*G18/120000</f>
        <v>1.0900000000000001</v>
      </c>
      <c r="H33" s="31"/>
    </row>
    <row r="34" spans="1:8">
      <c r="A34" s="57" t="s">
        <v>47</v>
      </c>
      <c r="B34" s="58"/>
      <c r="C34" s="19"/>
      <c r="D34" s="19"/>
      <c r="E34" s="19"/>
      <c r="F34" s="19"/>
      <c r="G34" s="19"/>
      <c r="H34" s="28"/>
    </row>
    <row r="35" spans="1:8" ht="18">
      <c r="A35" s="11" t="s">
        <v>61</v>
      </c>
      <c r="B35" s="11" t="s">
        <v>46</v>
      </c>
      <c r="C35" s="39">
        <v>4.4000000000000004</v>
      </c>
      <c r="D35" s="11">
        <v>4.4000000000000004</v>
      </c>
      <c r="E35" s="11">
        <v>4.5</v>
      </c>
      <c r="F35" s="22">
        <v>4.5</v>
      </c>
      <c r="G35" s="11">
        <v>4.7</v>
      </c>
      <c r="H35" s="28"/>
    </row>
    <row r="36" spans="1:8" ht="18">
      <c r="A36" s="11" t="s">
        <v>62</v>
      </c>
      <c r="B36" s="11" t="s">
        <v>46</v>
      </c>
      <c r="C36" s="39">
        <v>14.6</v>
      </c>
      <c r="D36" s="11">
        <v>14.6</v>
      </c>
      <c r="E36" s="11">
        <v>14.5</v>
      </c>
      <c r="F36" s="22">
        <v>14.5</v>
      </c>
      <c r="G36" s="11">
        <v>14.4</v>
      </c>
      <c r="H36" s="28"/>
    </row>
    <row r="37" spans="1:8">
      <c r="A37" s="11" t="s">
        <v>13</v>
      </c>
      <c r="B37" s="11" t="s">
        <v>46</v>
      </c>
      <c r="C37" s="39">
        <v>0.03</v>
      </c>
      <c r="D37" s="11">
        <v>0.03</v>
      </c>
      <c r="E37" s="11">
        <v>0.04</v>
      </c>
      <c r="F37" s="11">
        <v>0.04</v>
      </c>
      <c r="G37" s="11">
        <v>0.03</v>
      </c>
      <c r="H37" s="28"/>
    </row>
    <row r="38" spans="1:8">
      <c r="A38" s="11" t="s">
        <v>48</v>
      </c>
      <c r="B38" s="11" t="s">
        <v>49</v>
      </c>
      <c r="C38" s="39">
        <v>12</v>
      </c>
      <c r="D38" s="11">
        <v>12</v>
      </c>
      <c r="E38" s="11">
        <v>13</v>
      </c>
      <c r="F38" s="22">
        <v>12</v>
      </c>
      <c r="G38" s="11">
        <v>8</v>
      </c>
      <c r="H38" s="28"/>
    </row>
    <row r="39" spans="1:8">
      <c r="A39" s="11" t="s">
        <v>18</v>
      </c>
      <c r="B39" s="11" t="s">
        <v>49</v>
      </c>
      <c r="C39" s="39">
        <v>154</v>
      </c>
      <c r="D39" s="11">
        <v>170</v>
      </c>
      <c r="E39" s="11">
        <v>188</v>
      </c>
      <c r="F39" s="22">
        <v>212</v>
      </c>
      <c r="G39" s="11">
        <v>221</v>
      </c>
      <c r="H39" s="28"/>
    </row>
    <row r="40" spans="1:8">
      <c r="A40" s="11" t="s">
        <v>74</v>
      </c>
      <c r="B40" s="11" t="s">
        <v>75</v>
      </c>
      <c r="C40" s="39">
        <v>0.51</v>
      </c>
      <c r="D40" s="11">
        <v>0.4</v>
      </c>
      <c r="E40" s="11">
        <v>0.28000000000000003</v>
      </c>
      <c r="F40" s="22">
        <v>0.24</v>
      </c>
      <c r="G40" s="11">
        <v>0.18</v>
      </c>
      <c r="H40" s="28"/>
    </row>
    <row r="41" spans="1:8">
      <c r="A41" s="48" t="s">
        <v>50</v>
      </c>
      <c r="B41" s="11"/>
      <c r="C41" s="39">
        <v>3.3</v>
      </c>
      <c r="D41" s="11">
        <v>3.3</v>
      </c>
      <c r="E41" s="11">
        <v>3.22</v>
      </c>
      <c r="F41" s="22">
        <v>3.2</v>
      </c>
      <c r="G41" s="11">
        <v>3.11</v>
      </c>
      <c r="H41" s="28"/>
    </row>
    <row r="42" spans="1:8">
      <c r="A42" s="16" t="s">
        <v>51</v>
      </c>
      <c r="B42" s="16" t="s">
        <v>36</v>
      </c>
      <c r="C42" s="45">
        <f>((C37/100)*(C33+C32)*(F8/F11)*(3600/C21))</f>
        <v>3.0477972159814706</v>
      </c>
      <c r="D42" s="21">
        <f>((D37/100)*(D33+D32)*(F8/F11)*(3600/D21))</f>
        <v>3.026100632310365</v>
      </c>
      <c r="E42" s="21">
        <f>((E37/100)*(E33+E32)*(F8/F11)*(3600/E21))</f>
        <v>4.0303562255935157</v>
      </c>
      <c r="F42" s="27">
        <f>((F37/100)*(F33+F32)*(F8/F11)*(3600/F21))</f>
        <v>3.9892785176606842</v>
      </c>
      <c r="G42" s="21">
        <f>((G37/100)*(G33+G32)*(F8/F11)*(3600/G21))</f>
        <v>2.9869686740011585</v>
      </c>
      <c r="H42" s="29"/>
    </row>
    <row r="43" spans="1:8">
      <c r="A43" s="16" t="s">
        <v>52</v>
      </c>
      <c r="B43" s="16" t="s">
        <v>36</v>
      </c>
      <c r="C43" s="45">
        <f>((C38/1000000)*(C33+C32)*(F9/F11)*(3600/C21))</f>
        <v>0.37452034964678638</v>
      </c>
      <c r="D43" s="21">
        <f>((D38/1000000)*(D33+D32)*(F9/F11)*(3600/D21))</f>
        <v>0.3718542234163289</v>
      </c>
      <c r="E43" s="21">
        <f>((E38/1000000)*(E33+E32)*(F9/F11)*(3600/E21))</f>
        <v>0.40239831643080493</v>
      </c>
      <c r="F43" s="27">
        <f>((F38/1000000)*(F33+F32)*(F9/F11)*(3600/F21))</f>
        <v>0.36765880718008109</v>
      </c>
      <c r="G43" s="21">
        <f>((G38/1000000)*(G33+G32)*(F9/F11)*(3600/G21))</f>
        <v>0.24469706543138386</v>
      </c>
      <c r="H43" s="29"/>
    </row>
    <row r="44" spans="1:8">
      <c r="A44" s="16" t="s">
        <v>53</v>
      </c>
      <c r="B44" s="16" t="s">
        <v>36</v>
      </c>
      <c r="C44" s="45">
        <f>((C39/1000000)*(C33+C32)*(F10/F11)*(3600/C21))</f>
        <v>2.5703984591082798</v>
      </c>
      <c r="D44" s="21">
        <f>((D39/1000000)*(D33+D32)*(F10/F11)*(3600/D21))</f>
        <v>2.8172536551244933</v>
      </c>
      <c r="E44" s="21">
        <f>((E39/1000000)*(E33+E32)*(F10/F11)*(3600/E21))</f>
        <v>3.1121191018506078</v>
      </c>
      <c r="F44" s="27">
        <f>((F39/1000000)*(F33+F32)*(F10/F11)*(3600/F21))</f>
        <v>3.4736427099015637</v>
      </c>
      <c r="G44" s="21">
        <f>((G39/1000000)*(G33+G32)*(F10/F11)*(3600/G21))</f>
        <v>3.6150691163867981</v>
      </c>
      <c r="H44" s="29"/>
    </row>
    <row r="45" spans="1:8">
      <c r="A45" s="57" t="s">
        <v>54</v>
      </c>
      <c r="B45" s="58"/>
      <c r="C45" s="2"/>
      <c r="D45" s="2"/>
      <c r="E45" s="2"/>
      <c r="F45" s="2"/>
      <c r="G45" s="16"/>
      <c r="H45" s="28"/>
    </row>
    <row r="46" spans="1:8">
      <c r="A46" s="11" t="s">
        <v>56</v>
      </c>
      <c r="B46" s="11" t="s">
        <v>55</v>
      </c>
      <c r="C46" s="39">
        <v>60</v>
      </c>
      <c r="D46" s="11">
        <v>60</v>
      </c>
      <c r="E46" s="11">
        <v>60</v>
      </c>
      <c r="F46" s="11">
        <v>59</v>
      </c>
      <c r="G46" s="11">
        <v>60</v>
      </c>
      <c r="H46" s="28"/>
    </row>
    <row r="47" spans="1:8">
      <c r="A47" s="11" t="s">
        <v>57</v>
      </c>
      <c r="B47" s="11" t="s">
        <v>55</v>
      </c>
      <c r="C47" s="39">
        <v>372</v>
      </c>
      <c r="D47" s="11">
        <v>368</v>
      </c>
      <c r="E47" s="11">
        <v>364</v>
      </c>
      <c r="F47" s="22">
        <v>360</v>
      </c>
      <c r="G47" s="11">
        <v>356</v>
      </c>
      <c r="H47" s="28"/>
    </row>
    <row r="48" spans="1:8">
      <c r="A48" s="11" t="s">
        <v>58</v>
      </c>
      <c r="B48" s="11" t="s">
        <v>55</v>
      </c>
      <c r="C48" s="39">
        <v>252</v>
      </c>
      <c r="D48" s="11">
        <v>251</v>
      </c>
      <c r="E48" s="11">
        <v>249</v>
      </c>
      <c r="F48" s="22">
        <v>247</v>
      </c>
      <c r="G48" s="11">
        <v>245</v>
      </c>
      <c r="H48" s="28"/>
    </row>
    <row r="49" spans="1:7">
      <c r="A49" s="57" t="s">
        <v>71</v>
      </c>
      <c r="B49" s="58"/>
      <c r="C49" s="2"/>
      <c r="D49" s="2"/>
      <c r="E49" s="2"/>
      <c r="F49" s="2"/>
      <c r="G49" s="16"/>
    </row>
    <row r="50" spans="1:7">
      <c r="A50" s="11" t="s">
        <v>78</v>
      </c>
      <c r="B50" s="11" t="s">
        <v>76</v>
      </c>
      <c r="C50" s="39">
        <v>1.18</v>
      </c>
      <c r="D50" s="11">
        <v>1.08</v>
      </c>
      <c r="E50" s="11">
        <v>7.0000000000000007E-2</v>
      </c>
      <c r="F50" s="11">
        <v>-1.06</v>
      </c>
      <c r="G50" s="11">
        <v>-1.05</v>
      </c>
    </row>
    <row r="51" spans="1:7">
      <c r="A51" s="11" t="s">
        <v>77</v>
      </c>
      <c r="B51" s="11" t="s">
        <v>76</v>
      </c>
      <c r="C51" s="39">
        <v>35.6</v>
      </c>
      <c r="D51" s="11">
        <v>33.93</v>
      </c>
      <c r="E51" s="11">
        <v>32.6</v>
      </c>
      <c r="F51" s="11">
        <v>31.16</v>
      </c>
      <c r="G51" s="11">
        <v>30.65</v>
      </c>
    </row>
    <row r="52" spans="1:7">
      <c r="A52" s="51" t="s">
        <v>79</v>
      </c>
      <c r="B52" s="51" t="s">
        <v>76</v>
      </c>
      <c r="C52" s="52">
        <f>C51-C50</f>
        <v>34.42</v>
      </c>
      <c r="D52" s="52">
        <f t="shared" ref="D52:G52" si="2">D51-D50</f>
        <v>32.85</v>
      </c>
      <c r="E52" s="52">
        <f t="shared" si="2"/>
        <v>32.53</v>
      </c>
      <c r="F52" s="52">
        <f t="shared" si="2"/>
        <v>32.22</v>
      </c>
      <c r="G52" s="52">
        <f t="shared" si="2"/>
        <v>31.7</v>
      </c>
    </row>
    <row r="53" spans="1:7">
      <c r="A53" s="11" t="s">
        <v>69</v>
      </c>
      <c r="B53" s="11" t="s">
        <v>63</v>
      </c>
      <c r="C53" s="39">
        <v>73</v>
      </c>
      <c r="D53" s="11">
        <v>77.099999999999994</v>
      </c>
      <c r="E53" s="11">
        <v>80.3</v>
      </c>
      <c r="F53" s="11">
        <v>83</v>
      </c>
      <c r="G53" s="11">
        <v>83.9</v>
      </c>
    </row>
    <row r="54" spans="1:7">
      <c r="A54" s="11" t="s">
        <v>72</v>
      </c>
      <c r="B54" s="11" t="s">
        <v>63</v>
      </c>
      <c r="C54" s="39">
        <v>-0.56000000000000005</v>
      </c>
      <c r="D54" s="11">
        <v>-0.22</v>
      </c>
      <c r="E54" s="11">
        <v>-0.01</v>
      </c>
      <c r="F54" s="11">
        <v>0.28000000000000003</v>
      </c>
      <c r="G54" s="11">
        <v>0.28999999999999998</v>
      </c>
    </row>
  </sheetData>
  <mergeCells count="11">
    <mergeCell ref="A49:B49"/>
    <mergeCell ref="A1:D1"/>
    <mergeCell ref="A6:C6"/>
    <mergeCell ref="A11:C11"/>
    <mergeCell ref="A17:B17"/>
    <mergeCell ref="A29:B29"/>
    <mergeCell ref="E3:F3"/>
    <mergeCell ref="E2:F2"/>
    <mergeCell ref="E4:F4"/>
    <mergeCell ref="A34:B34"/>
    <mergeCell ref="A45:B4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O8"/>
  <sheetViews>
    <sheetView topLeftCell="A7" workbookViewId="0">
      <selection activeCell="J18" sqref="J18"/>
    </sheetView>
  </sheetViews>
  <sheetFormatPr baseColWidth="10" defaultRowHeight="15"/>
  <sheetData>
    <row r="8" spans="15:15">
      <c r="O8" t="s">
        <v>73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L12" sqref="L12"/>
    </sheetView>
  </sheetViews>
  <sheetFormatPr baseColWidth="10" defaultRowHeight="15"/>
  <sheetData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K13" sqref="K13"/>
    </sheetView>
  </sheetViews>
  <sheetFormatPr baseColWidth="10"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K11" sqref="K11"/>
    </sheetView>
  </sheetViews>
  <sheetFormatPr baseColWidth="10" defaultRowHeight="15"/>
  <sheetData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L15" sqref="L15"/>
    </sheetView>
  </sheetViews>
  <sheetFormatPr baseColWidth="10" defaultRowHeight="15"/>
  <sheetData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Relevés</vt:lpstr>
      <vt:lpstr>O2 CO2 echap</vt:lpstr>
      <vt:lpstr>CO HC NOx</vt:lpstr>
      <vt:lpstr>Cs R5gaz R</vt:lpstr>
      <vt:lpstr>T°AVT T°echap</vt:lpstr>
      <vt:lpstr>Pcyl max CA5-CA95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PC-Ludo_portable</dc:creator>
  <cp:lastModifiedBy>mfardeau</cp:lastModifiedBy>
  <cp:lastPrinted>2011-03-22T08:23:45Z</cp:lastPrinted>
  <dcterms:created xsi:type="dcterms:W3CDTF">2011-03-02T19:54:53Z</dcterms:created>
  <dcterms:modified xsi:type="dcterms:W3CDTF">2018-03-18T17:35:33Z</dcterms:modified>
</cp:coreProperties>
</file>