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20" windowWidth="12915" windowHeight="7140" tabRatio="800" activeTab="3"/>
  </bookViews>
  <sheets>
    <sheet name="Couple" sheetId="1" r:id="rId1"/>
    <sheet name="puissance moteur" sheetId="2" r:id="rId2"/>
    <sheet name="Puissance résistante " sheetId="3" r:id="rId3"/>
    <sheet name="puissance motrice roue" sheetId="4" r:id="rId4"/>
    <sheet name="Puissance roue f( V véhicule )" sheetId="5" r:id="rId5"/>
    <sheet name="Puissance motrice résistante" sheetId="6" r:id="rId6"/>
  </sheets>
  <calcPr calcId="125725"/>
</workbook>
</file>

<file path=xl/calcChain.xml><?xml version="1.0" encoding="utf-8"?>
<calcChain xmlns="http://schemas.openxmlformats.org/spreadsheetml/2006/main">
  <c r="F20" i="4"/>
  <c r="C20"/>
  <c r="C30" i="6"/>
  <c r="G5" i="2" l="1"/>
  <c r="G6"/>
  <c r="G7"/>
  <c r="G8"/>
  <c r="G9"/>
  <c r="G10"/>
  <c r="G11"/>
  <c r="G12"/>
  <c r="G13"/>
  <c r="G14"/>
  <c r="G15"/>
  <c r="G16"/>
  <c r="G17"/>
  <c r="G18"/>
  <c r="G19"/>
  <c r="G4"/>
  <c r="F5"/>
  <c r="F6"/>
  <c r="F7"/>
  <c r="F8"/>
  <c r="F9"/>
  <c r="F10"/>
  <c r="F11"/>
  <c r="F12"/>
  <c r="F13"/>
  <c r="F14"/>
  <c r="F15"/>
  <c r="F16"/>
  <c r="F17"/>
  <c r="F18"/>
  <c r="F19"/>
  <c r="F4"/>
  <c r="E5"/>
  <c r="E6"/>
  <c r="E7"/>
  <c r="E8"/>
  <c r="E9"/>
  <c r="E10"/>
  <c r="E11"/>
  <c r="E12"/>
  <c r="E13"/>
  <c r="E14"/>
  <c r="E15"/>
  <c r="E16"/>
  <c r="E17"/>
  <c r="E18"/>
  <c r="E19"/>
  <c r="E4"/>
  <c r="E3" i="1"/>
  <c r="E18"/>
  <c r="D4"/>
  <c r="D5"/>
  <c r="D6"/>
  <c r="D7"/>
  <c r="D8"/>
  <c r="D9"/>
  <c r="D10"/>
  <c r="E10" s="1"/>
  <c r="D11"/>
  <c r="D12"/>
  <c r="D13"/>
  <c r="D14"/>
  <c r="D15"/>
  <c r="D16"/>
  <c r="D17"/>
  <c r="D18"/>
  <c r="D3"/>
  <c r="E4"/>
  <c r="E5"/>
  <c r="E6"/>
  <c r="E7"/>
  <c r="E8"/>
  <c r="E9"/>
  <c r="E11"/>
  <c r="E12"/>
  <c r="E13"/>
  <c r="E14"/>
  <c r="E15"/>
  <c r="E16"/>
  <c r="E17"/>
  <c r="D21" i="6" l="1"/>
  <c r="D28"/>
  <c r="C33"/>
  <c r="C26"/>
  <c r="C32"/>
  <c r="G26"/>
  <c r="G24"/>
  <c r="B24"/>
  <c r="G20" i="4"/>
  <c r="G19"/>
  <c r="B19"/>
  <c r="G18"/>
  <c r="B18"/>
  <c r="G17"/>
  <c r="B17"/>
  <c r="G16"/>
  <c r="B16"/>
  <c r="G15"/>
  <c r="B15"/>
  <c r="G14"/>
  <c r="B14"/>
  <c r="G13"/>
  <c r="B13"/>
  <c r="G12"/>
  <c r="B12"/>
  <c r="G11"/>
  <c r="B11"/>
  <c r="G10"/>
  <c r="B10"/>
  <c r="G9"/>
  <c r="B9"/>
  <c r="G8"/>
  <c r="B8"/>
  <c r="G7"/>
  <c r="B7"/>
  <c r="G6"/>
  <c r="B6"/>
  <c r="G5"/>
  <c r="B5"/>
  <c r="G4"/>
  <c r="B4"/>
  <c r="E4" i="3"/>
  <c r="E16" i="6"/>
  <c r="E17"/>
  <c r="E6"/>
  <c r="E7"/>
  <c r="E8"/>
  <c r="E9"/>
  <c r="E10"/>
  <c r="E11"/>
  <c r="E12"/>
  <c r="E13"/>
  <c r="E14"/>
  <c r="E15"/>
  <c r="E5"/>
  <c r="B21"/>
  <c r="D26" i="5"/>
  <c r="C5" s="1"/>
  <c r="D5" s="1"/>
  <c r="A5" i="6" s="1"/>
  <c r="D27" i="3"/>
  <c r="D5" s="1"/>
  <c r="B4"/>
  <c r="B5"/>
  <c r="B6"/>
  <c r="E6" s="1"/>
  <c r="B7"/>
  <c r="B8"/>
  <c r="B9"/>
  <c r="B10"/>
  <c r="E10" s="1"/>
  <c r="B11"/>
  <c r="B12"/>
  <c r="B13"/>
  <c r="B14"/>
  <c r="E14" s="1"/>
  <c r="B15"/>
  <c r="B16"/>
  <c r="B5" i="2"/>
  <c r="B6"/>
  <c r="B7"/>
  <c r="B8"/>
  <c r="B9"/>
  <c r="B10"/>
  <c r="B11"/>
  <c r="B12"/>
  <c r="B13"/>
  <c r="B14"/>
  <c r="B15"/>
  <c r="B16"/>
  <c r="B17"/>
  <c r="B18"/>
  <c r="B19"/>
  <c r="B4"/>
  <c r="C4" i="4" l="1"/>
  <c r="H4"/>
  <c r="C6"/>
  <c r="H6"/>
  <c r="G7" i="5" s="1"/>
  <c r="D7" i="6" s="1"/>
  <c r="C8" i="4"/>
  <c r="H8"/>
  <c r="G9" i="5" s="1"/>
  <c r="D9" i="6" s="1"/>
  <c r="C10" i="4"/>
  <c r="H10"/>
  <c r="G11" i="5" s="1"/>
  <c r="D11" i="6" s="1"/>
  <c r="C12" i="4"/>
  <c r="H12"/>
  <c r="C14"/>
  <c r="H14"/>
  <c r="G15" i="5" s="1"/>
  <c r="D15" i="6" s="1"/>
  <c r="C16" i="4"/>
  <c r="H16"/>
  <c r="G17" i="5" s="1"/>
  <c r="D17" i="6" s="1"/>
  <c r="C18" i="4"/>
  <c r="H18"/>
  <c r="G19" i="5" s="1"/>
  <c r="D19" i="6" s="1"/>
  <c r="H5" i="4"/>
  <c r="G6" i="5" s="1"/>
  <c r="D6" i="6" s="1"/>
  <c r="C5" i="4"/>
  <c r="C7"/>
  <c r="H7"/>
  <c r="C9"/>
  <c r="H9"/>
  <c r="G10" i="5" s="1"/>
  <c r="D10" i="6" s="1"/>
  <c r="C11" i="4"/>
  <c r="H11"/>
  <c r="G12" i="5" s="1"/>
  <c r="D12" i="6" s="1"/>
  <c r="H13" i="4"/>
  <c r="C13"/>
  <c r="C15"/>
  <c r="H15"/>
  <c r="H17"/>
  <c r="G18" i="5" s="1"/>
  <c r="D18" i="6" s="1"/>
  <c r="C17" i="4"/>
  <c r="C19"/>
  <c r="H19"/>
  <c r="G20" i="5" s="1"/>
  <c r="D20" i="6" s="1"/>
  <c r="E7" i="5"/>
  <c r="B7" i="6" s="1"/>
  <c r="E18" i="5"/>
  <c r="B18" i="6" s="1"/>
  <c r="E9" i="5"/>
  <c r="B9" i="6" s="1"/>
  <c r="G14" i="5"/>
  <c r="D14" i="6" s="1"/>
  <c r="E17" i="5"/>
  <c r="B17" i="6" s="1"/>
  <c r="G16" i="5"/>
  <c r="D16" i="6" s="1"/>
  <c r="G8" i="5"/>
  <c r="D8" i="6" s="1"/>
  <c r="G5" i="5"/>
  <c r="D5" i="6" s="1"/>
  <c r="G13" i="5"/>
  <c r="D13" i="6" s="1"/>
  <c r="E16" i="5"/>
  <c r="B16" i="6" s="1"/>
  <c r="E14" i="5"/>
  <c r="B14" i="6" s="1"/>
  <c r="E10" i="5"/>
  <c r="B10" i="6" s="1"/>
  <c r="E6" i="5"/>
  <c r="B6" i="6" s="1"/>
  <c r="E8" i="5"/>
  <c r="B8" i="6" s="1"/>
  <c r="E16" i="3"/>
  <c r="E12"/>
  <c r="E8"/>
  <c r="I16"/>
  <c r="I12"/>
  <c r="I8"/>
  <c r="H6"/>
  <c r="G4"/>
  <c r="I14"/>
  <c r="I10"/>
  <c r="I6"/>
  <c r="D15" i="4"/>
  <c r="D11"/>
  <c r="E11" s="1"/>
  <c r="F11" s="1"/>
  <c r="D7"/>
  <c r="C15" i="3"/>
  <c r="I15"/>
  <c r="E15"/>
  <c r="C13"/>
  <c r="I13"/>
  <c r="E13"/>
  <c r="G13"/>
  <c r="C11"/>
  <c r="I11"/>
  <c r="G11"/>
  <c r="E11"/>
  <c r="C9"/>
  <c r="I9"/>
  <c r="E9"/>
  <c r="G9"/>
  <c r="C7"/>
  <c r="I7"/>
  <c r="E7"/>
  <c r="G7"/>
  <c r="C5"/>
  <c r="I5"/>
  <c r="G5"/>
  <c r="E5"/>
  <c r="E19" i="5"/>
  <c r="B19" i="6" s="1"/>
  <c r="E11" i="5"/>
  <c r="B11" i="6" s="1"/>
  <c r="D17" i="4"/>
  <c r="E17" s="1"/>
  <c r="F17" s="1"/>
  <c r="D13"/>
  <c r="D9"/>
  <c r="E9" s="1"/>
  <c r="F9" s="1"/>
  <c r="D5"/>
  <c r="G15" i="3"/>
  <c r="C16"/>
  <c r="C14"/>
  <c r="C12"/>
  <c r="C10"/>
  <c r="C8"/>
  <c r="C6"/>
  <c r="C4"/>
  <c r="E20" i="5"/>
  <c r="B20" i="6" s="1"/>
  <c r="G16" i="3"/>
  <c r="G14"/>
  <c r="G12"/>
  <c r="G10"/>
  <c r="G8"/>
  <c r="G6"/>
  <c r="I4"/>
  <c r="D15"/>
  <c r="D11"/>
  <c r="D7"/>
  <c r="D16"/>
  <c r="D12"/>
  <c r="D8"/>
  <c r="D4"/>
  <c r="D13"/>
  <c r="D9"/>
  <c r="D14"/>
  <c r="D10"/>
  <c r="D6"/>
  <c r="E12" i="5"/>
  <c r="B12" i="6" s="1"/>
  <c r="E13" i="5"/>
  <c r="B13" i="6" s="1"/>
  <c r="C16" i="5"/>
  <c r="D16" s="1"/>
  <c r="A16" i="6" s="1"/>
  <c r="C17" i="5"/>
  <c r="D17" s="1"/>
  <c r="A17" i="6" s="1"/>
  <c r="C20" i="5"/>
  <c r="D20" s="1"/>
  <c r="A20" i="6" s="1"/>
  <c r="C12" i="5"/>
  <c r="D12" s="1"/>
  <c r="A12" i="6" s="1"/>
  <c r="C21" i="5"/>
  <c r="D21" s="1"/>
  <c r="A21" i="6" s="1"/>
  <c r="C13" i="5"/>
  <c r="D13" s="1"/>
  <c r="A13" i="6" s="1"/>
  <c r="C18" i="5"/>
  <c r="D18" s="1"/>
  <c r="A18" i="6" s="1"/>
  <c r="C14" i="5"/>
  <c r="D14" s="1"/>
  <c r="A14" i="6" s="1"/>
  <c r="C10" i="5"/>
  <c r="D10" s="1"/>
  <c r="A10" i="6" s="1"/>
  <c r="C6" i="5"/>
  <c r="D6" s="1"/>
  <c r="A6" i="6" s="1"/>
  <c r="C19" i="5"/>
  <c r="D19" s="1"/>
  <c r="A19" i="6" s="1"/>
  <c r="C15" i="5"/>
  <c r="D15" s="1"/>
  <c r="A15" i="6" s="1"/>
  <c r="C11" i="5"/>
  <c r="D11" s="1"/>
  <c r="A11" i="6" s="1"/>
  <c r="C7" i="5"/>
  <c r="D7" s="1"/>
  <c r="A7" i="6" s="1"/>
  <c r="C8" i="5"/>
  <c r="D8" s="1"/>
  <c r="A8" i="6" s="1"/>
  <c r="C9" i="5"/>
  <c r="D9" s="1"/>
  <c r="A9" i="6" s="1"/>
  <c r="H4" i="3"/>
  <c r="H13"/>
  <c r="H9"/>
  <c r="H5"/>
  <c r="H14"/>
  <c r="H10"/>
  <c r="H15"/>
  <c r="H11"/>
  <c r="H7"/>
  <c r="H16"/>
  <c r="H12"/>
  <c r="H8"/>
  <c r="E15" i="4" l="1"/>
  <c r="F15" s="1"/>
  <c r="F16" i="5" s="1"/>
  <c r="C16" i="6" s="1"/>
  <c r="E13" i="4"/>
  <c r="F13" s="1"/>
  <c r="F14" i="5" s="1"/>
  <c r="C14" i="6" s="1"/>
  <c r="E7" i="4"/>
  <c r="F7" s="1"/>
  <c r="F8" i="5" s="1"/>
  <c r="C8" i="6" s="1"/>
  <c r="E5" i="4"/>
  <c r="F5" s="1"/>
  <c r="F6" i="5" s="1"/>
  <c r="C6" i="6" s="1"/>
  <c r="F16" i="3"/>
  <c r="F17" i="6" s="1"/>
  <c r="F14" i="3"/>
  <c r="F15" i="6" s="1"/>
  <c r="F6" i="3"/>
  <c r="F7" i="6" s="1"/>
  <c r="F13" i="3"/>
  <c r="F14" i="6" s="1"/>
  <c r="F8" i="3"/>
  <c r="F9" i="6" s="1"/>
  <c r="J16" i="3"/>
  <c r="G17" i="6" s="1"/>
  <c r="F18" i="5"/>
  <c r="C18" i="6" s="1"/>
  <c r="J15" i="3"/>
  <c r="G16" i="6" s="1"/>
  <c r="J8" i="3"/>
  <c r="G9" i="6" s="1"/>
  <c r="J11" i="3"/>
  <c r="G12" i="6" s="1"/>
  <c r="J13" i="3"/>
  <c r="G14" i="6" s="1"/>
  <c r="E15" i="5"/>
  <c r="B15" i="6" s="1"/>
  <c r="J7" i="3"/>
  <c r="G8" i="6" s="1"/>
  <c r="J5" i="3"/>
  <c r="G6" i="6" s="1"/>
  <c r="J9" i="3"/>
  <c r="G10" i="6" s="1"/>
  <c r="J14" i="3"/>
  <c r="G15" i="6" s="1"/>
  <c r="F9" i="3"/>
  <c r="F10" i="6" s="1"/>
  <c r="J6" i="3"/>
  <c r="G7" i="6" s="1"/>
  <c r="F12" i="3"/>
  <c r="F13" i="6" s="1"/>
  <c r="J10" i="3"/>
  <c r="G11" i="6" s="1"/>
  <c r="F10" i="3"/>
  <c r="F11" i="6" s="1"/>
  <c r="E5" i="5"/>
  <c r="B5" i="6" s="1"/>
  <c r="J4" i="3"/>
  <c r="G5" i="6" s="1"/>
  <c r="F4" i="3"/>
  <c r="F5" i="6" s="1"/>
  <c r="F15" i="3"/>
  <c r="F16" i="6" s="1"/>
  <c r="J12" i="3"/>
  <c r="G13" i="6" s="1"/>
  <c r="F5" i="3"/>
  <c r="F6" i="6" s="1"/>
  <c r="F7" i="3"/>
  <c r="F8" i="6" s="1"/>
  <c r="F11" i="3"/>
  <c r="F12" i="6" s="1"/>
  <c r="F12" i="5"/>
  <c r="C12" i="6" s="1"/>
  <c r="F10" i="5"/>
  <c r="C10" i="6" s="1"/>
  <c r="D4" i="4"/>
  <c r="E4" s="1"/>
  <c r="F4" s="1"/>
  <c r="D19"/>
  <c r="E19" s="1"/>
  <c r="F19" s="1"/>
  <c r="D6"/>
  <c r="E6" s="1"/>
  <c r="F6" s="1"/>
  <c r="D8"/>
  <c r="E8" s="1"/>
  <c r="F8" s="1"/>
  <c r="D10"/>
  <c r="E10" s="1"/>
  <c r="F10" s="1"/>
  <c r="D12"/>
  <c r="E12" s="1"/>
  <c r="F12" s="1"/>
  <c r="D14"/>
  <c r="E14" s="1"/>
  <c r="F14" s="1"/>
  <c r="D16"/>
  <c r="E16" s="1"/>
  <c r="F16" s="1"/>
  <c r="D18"/>
  <c r="E18" s="1"/>
  <c r="F18" s="1"/>
  <c r="F5" i="5" l="1"/>
  <c r="C5" i="6" s="1"/>
  <c r="F17" i="5"/>
  <c r="C17" i="6" s="1"/>
  <c r="F20" i="5"/>
  <c r="C20" i="6" s="1"/>
  <c r="F9" i="5"/>
  <c r="C9" i="6" s="1"/>
  <c r="F19" i="5"/>
  <c r="C19" i="6" s="1"/>
  <c r="F15" i="5"/>
  <c r="C15" i="6" s="1"/>
  <c r="F11" i="5"/>
  <c r="C11" i="6" s="1"/>
  <c r="F7" i="5"/>
  <c r="C7" i="6" s="1"/>
  <c r="F13" i="5"/>
  <c r="C13" i="6" s="1"/>
</calcChain>
</file>

<file path=xl/sharedStrings.xml><?xml version="1.0" encoding="utf-8"?>
<sst xmlns="http://schemas.openxmlformats.org/spreadsheetml/2006/main" count="127" uniqueCount="70">
  <si>
    <t>N</t>
  </si>
  <si>
    <t>tr/min</t>
  </si>
  <si>
    <t>Nm</t>
  </si>
  <si>
    <t>%</t>
  </si>
  <si>
    <t xml:space="preserve">Régime moteur </t>
  </si>
  <si>
    <t xml:space="preserve">Vitesse angulaire : </t>
  </si>
  <si>
    <t>Kw</t>
  </si>
  <si>
    <t>KW</t>
  </si>
  <si>
    <t>Scx=</t>
  </si>
  <si>
    <t>Kg/m3</t>
  </si>
  <si>
    <t>m2</t>
  </si>
  <si>
    <t>Masse volumique air  =</t>
  </si>
  <si>
    <t>Pente angle ( en degré )=</t>
  </si>
  <si>
    <t>Facteur de frottement au roulement=</t>
  </si>
  <si>
    <t>rd</t>
  </si>
  <si>
    <t>rendement variateur =</t>
  </si>
  <si>
    <t>rendement réducteur=</t>
  </si>
  <si>
    <t>Rapport  de  transmission variateur =</t>
  </si>
  <si>
    <t>km/h</t>
  </si>
  <si>
    <t>m/s</t>
  </si>
  <si>
    <t>m</t>
  </si>
  <si>
    <t>degrés</t>
  </si>
  <si>
    <t>Puissance sortie moteur électrique</t>
  </si>
  <si>
    <t>Puissance à la roue thermique +electrique  (mode hybride power)</t>
  </si>
  <si>
    <t>radian /degre =</t>
  </si>
  <si>
    <r>
      <t>Puissance résistante à l’avancement (</t>
    </r>
    <r>
      <rPr>
        <b/>
        <sz val="11"/>
        <color theme="5" tint="-0.249977111117893"/>
        <rFont val="Times New Roman"/>
        <family val="1"/>
      </rPr>
      <t xml:space="preserve"> scoot 1 classique </t>
    </r>
    <r>
      <rPr>
        <b/>
        <sz val="11"/>
        <color theme="1"/>
        <rFont val="Times New Roman"/>
        <family val="1"/>
      </rPr>
      <t xml:space="preserve">/ </t>
    </r>
    <r>
      <rPr>
        <b/>
        <sz val="11"/>
        <color theme="4" tint="-0.499984740745262"/>
        <rFont val="Times New Roman"/>
        <family val="1"/>
      </rPr>
      <t xml:space="preserve">scoot 2 hybrid </t>
    </r>
    <r>
      <rPr>
        <b/>
        <sz val="11"/>
        <color theme="1"/>
        <rFont val="Times New Roman"/>
        <family val="1"/>
      </rPr>
      <t>)</t>
    </r>
  </si>
  <si>
    <t>Vitesse
 véhicule</t>
  </si>
  <si>
    <t>Puissance 
Thermique
 à la roue</t>
  </si>
  <si>
    <t>Ptt1
thermique
totale (W)</t>
  </si>
  <si>
    <t>Ptt2
hybride
totale (W)</t>
  </si>
  <si>
    <t>Vitesse
véhicule</t>
  </si>
  <si>
    <t>Vitesse véhicule</t>
  </si>
  <si>
    <t>Prr1
roulement</t>
  </si>
  <si>
    <t>Prp1
pente</t>
  </si>
  <si>
    <t>Prae1
aérodynamique</t>
  </si>
  <si>
    <t>Ptt1
totale</t>
  </si>
  <si>
    <t>Prr2
roulement</t>
  </si>
  <si>
    <t>Prp2
pente</t>
  </si>
  <si>
    <t>Ptt2
totale</t>
  </si>
  <si>
    <r>
      <t>w</t>
    </r>
    <r>
      <rPr>
        <sz val="11"/>
        <color theme="1"/>
        <rFont val="Symbol"/>
        <family val="1"/>
        <charset val="2"/>
      </rPr>
      <t xml:space="preserve"> </t>
    </r>
  </si>
  <si>
    <t>W</t>
  </si>
  <si>
    <t>rd/s</t>
  </si>
  <si>
    <t>Couple
moteur thermique</t>
  </si>
  <si>
    <t>Couple
mode hybride</t>
  </si>
  <si>
    <t>Puissance
Moteur
thermique</t>
  </si>
  <si>
    <t>Puissance
mode
hybride</t>
  </si>
  <si>
    <t>Gain de puissance électrique</t>
  </si>
  <si>
    <t>Puissance sortie vilebrequin moteur thermique</t>
  </si>
  <si>
    <t>Rapport  de  transmission réducteur =</t>
  </si>
  <si>
    <t>Rapport  de   transmission total =</t>
  </si>
  <si>
    <t>Rayon de la roue  arrière =</t>
  </si>
  <si>
    <t>Couple moteur thermique</t>
  </si>
  <si>
    <t>Couple mode hybride</t>
  </si>
  <si>
    <t>Couple moteur électrique</t>
  </si>
  <si>
    <t>Gain de couple mode hybride</t>
  </si>
  <si>
    <t xml:space="preserve">N régime moteur </t>
  </si>
  <si>
    <t>Puissance moteur
Thermique
à la roue</t>
  </si>
  <si>
    <t>Puissance
Hybride power 
à la roue</t>
  </si>
  <si>
    <t>Puissance sortie moteurs mode hybride power</t>
  </si>
  <si>
    <t>Poids scoot 1 =</t>
  </si>
  <si>
    <t>Poids scoot 2 =</t>
  </si>
  <si>
    <t xml:space="preserve"> </t>
  </si>
  <si>
    <t>Puissance 
Hybride power
 à la roue</t>
  </si>
  <si>
    <t xml:space="preserve">hybride charge  </t>
  </si>
  <si>
    <t xml:space="preserve">Puissance   </t>
  </si>
  <si>
    <t>Puissance</t>
  </si>
  <si>
    <t>hybride charge</t>
  </si>
  <si>
    <t>puissance à la roue en mode hybride charge</t>
  </si>
  <si>
    <t>Puissance à la roue due au moteur thermique avec rendement de transmission</t>
  </si>
  <si>
    <t>Puissance à la roue due au moteur  électrique avec rendement de transmission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</si>
</sst>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0.00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Symbol"/>
      <family val="1"/>
      <charset val="2"/>
    </font>
    <font>
      <sz val="11"/>
      <color theme="1"/>
      <name val="Symbol"/>
      <family val="1"/>
      <charset val="2"/>
    </font>
    <font>
      <sz val="11"/>
      <color rgb="FF000000"/>
      <name val="Times New Roman"/>
      <family val="1"/>
    </font>
    <font>
      <sz val="11"/>
      <color rgb="FFC00000"/>
      <name val="Calibri"/>
      <family val="2"/>
    </font>
    <font>
      <sz val="11"/>
      <color rgb="FFC00000"/>
      <name val="Times New Roman"/>
      <family val="1"/>
    </font>
    <font>
      <b/>
      <sz val="11"/>
      <color rgb="FF000000"/>
      <name val="Times New Roman"/>
      <family val="1"/>
    </font>
    <font>
      <sz val="11"/>
      <name val="Calibri"/>
      <family val="2"/>
      <scheme val="minor"/>
    </font>
    <font>
      <b/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1"/>
      <color theme="5" tint="-0.249977111117893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C0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5B5B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C0FA72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BAE18F"/>
        <bgColor indexed="64"/>
      </patternFill>
    </fill>
    <fill>
      <patternFill patternType="solid">
        <fgColor theme="5" tint="0.3999450666829432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9">
    <xf numFmtId="0" fontId="0" fillId="0" borderId="0" xfId="0"/>
    <xf numFmtId="0" fontId="3" fillId="9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2" fillId="8" borderId="2" xfId="0" applyFont="1" applyFill="1" applyBorder="1" applyAlignment="1">
      <alignment horizontal="center" vertical="center"/>
    </xf>
    <xf numFmtId="164" fontId="0" fillId="8" borderId="0" xfId="0" applyNumberForma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6" borderId="22" xfId="0" applyNumberFormat="1" applyFill="1" applyBorder="1" applyAlignment="1">
      <alignment horizontal="center" vertical="center"/>
    </xf>
    <xf numFmtId="2" fontId="0" fillId="6" borderId="23" xfId="0" applyNumberFormat="1" applyFill="1" applyBorder="1" applyAlignment="1">
      <alignment horizontal="center" vertical="center"/>
    </xf>
    <xf numFmtId="2" fontId="0" fillId="6" borderId="16" xfId="0" applyNumberFormat="1" applyFill="1" applyBorder="1" applyAlignment="1">
      <alignment horizontal="center" vertical="center"/>
    </xf>
    <xf numFmtId="2" fontId="0" fillId="7" borderId="20" xfId="0" applyNumberFormat="1" applyFill="1" applyBorder="1" applyAlignment="1">
      <alignment horizontal="center" vertical="center"/>
    </xf>
    <xf numFmtId="2" fontId="0" fillId="5" borderId="24" xfId="0" applyNumberFormat="1" applyFill="1" applyBorder="1" applyAlignment="1">
      <alignment horizontal="center" vertical="center"/>
    </xf>
    <xf numFmtId="2" fontId="0" fillId="7" borderId="21" xfId="0" applyNumberFormat="1" applyFill="1" applyBorder="1" applyAlignment="1">
      <alignment horizontal="center" vertical="center"/>
    </xf>
    <xf numFmtId="2" fontId="0" fillId="5" borderId="15" xfId="0" applyNumberFormat="1" applyFill="1" applyBorder="1" applyAlignment="1">
      <alignment horizontal="center" vertical="center"/>
    </xf>
    <xf numFmtId="2" fontId="0" fillId="7" borderId="19" xfId="0" applyNumberFormat="1" applyFill="1" applyBorder="1" applyAlignment="1">
      <alignment horizontal="center" vertical="center"/>
    </xf>
    <xf numFmtId="2" fontId="0" fillId="5" borderId="17" xfId="0" applyNumberFormat="1" applyFill="1" applyBorder="1" applyAlignment="1">
      <alignment horizontal="center" vertical="center"/>
    </xf>
    <xf numFmtId="2" fontId="0" fillId="3" borderId="20" xfId="0" applyNumberFormat="1" applyFill="1" applyBorder="1" applyAlignment="1">
      <alignment horizontal="center" vertical="center"/>
    </xf>
    <xf numFmtId="2" fontId="0" fillId="3" borderId="21" xfId="0" applyNumberFormat="1" applyFill="1" applyBorder="1" applyAlignment="1">
      <alignment horizontal="center" vertical="center"/>
    </xf>
    <xf numFmtId="2" fontId="0" fillId="3" borderId="19" xfId="0" applyNumberFormat="1" applyFill="1" applyBorder="1" applyAlignment="1">
      <alignment horizontal="center" vertical="center"/>
    </xf>
    <xf numFmtId="2" fontId="0" fillId="6" borderId="19" xfId="0" applyNumberFormat="1" applyFill="1" applyBorder="1" applyAlignment="1">
      <alignment horizontal="center" vertical="center"/>
    </xf>
    <xf numFmtId="0" fontId="2" fillId="9" borderId="20" xfId="0" applyFont="1" applyFill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0" fontId="2" fillId="9" borderId="19" xfId="0" applyFont="1" applyFill="1" applyBorder="1" applyAlignment="1">
      <alignment horizontal="center" vertical="center" wrapText="1"/>
    </xf>
    <xf numFmtId="2" fontId="0" fillId="6" borderId="20" xfId="0" applyNumberFormat="1" applyFill="1" applyBorder="1" applyAlignment="1">
      <alignment horizontal="center" vertical="center"/>
    </xf>
    <xf numFmtId="2" fontId="0" fillId="6" borderId="2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9" borderId="18" xfId="0" applyFont="1" applyFill="1" applyBorder="1" applyAlignment="1">
      <alignment horizontal="center" vertical="center" wrapText="1"/>
    </xf>
    <xf numFmtId="2" fontId="0" fillId="8" borderId="0" xfId="0" applyNumberFormat="1" applyFill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1" fontId="2" fillId="9" borderId="20" xfId="0" applyNumberFormat="1" applyFont="1" applyFill="1" applyBorder="1" applyAlignment="1">
      <alignment horizontal="center" vertical="center" wrapText="1"/>
    </xf>
    <xf numFmtId="1" fontId="2" fillId="9" borderId="21" xfId="0" applyNumberFormat="1" applyFont="1" applyFill="1" applyBorder="1" applyAlignment="1">
      <alignment horizontal="center" vertical="center" wrapText="1"/>
    </xf>
    <xf numFmtId="1" fontId="2" fillId="9" borderId="19" xfId="0" applyNumberFormat="1" applyFont="1" applyFill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 wrapText="1"/>
    </xf>
    <xf numFmtId="1" fontId="2" fillId="0" borderId="20" xfId="0" applyNumberFormat="1" applyFont="1" applyBorder="1" applyAlignment="1">
      <alignment horizontal="center" vertical="center" wrapText="1"/>
    </xf>
    <xf numFmtId="1" fontId="2" fillId="0" borderId="21" xfId="0" applyNumberFormat="1" applyFont="1" applyBorder="1" applyAlignment="1">
      <alignment horizontal="center" vertical="center" wrapText="1"/>
    </xf>
    <xf numFmtId="1" fontId="2" fillId="0" borderId="19" xfId="0" applyNumberFormat="1" applyFont="1" applyBorder="1" applyAlignment="1">
      <alignment horizontal="center" vertical="center" wrapText="1"/>
    </xf>
    <xf numFmtId="1" fontId="2" fillId="3" borderId="20" xfId="0" applyNumberFormat="1" applyFont="1" applyFill="1" applyBorder="1" applyAlignment="1">
      <alignment horizontal="center" vertical="center" wrapText="1"/>
    </xf>
    <xf numFmtId="1" fontId="2" fillId="3" borderId="21" xfId="0" applyNumberFormat="1" applyFont="1" applyFill="1" applyBorder="1" applyAlignment="1">
      <alignment horizontal="center" vertical="center" wrapText="1"/>
    </xf>
    <xf numFmtId="1" fontId="2" fillId="3" borderId="19" xfId="0" applyNumberFormat="1" applyFont="1" applyFill="1" applyBorder="1" applyAlignment="1">
      <alignment horizontal="center" vertical="center" wrapText="1"/>
    </xf>
    <xf numFmtId="1" fontId="2" fillId="5" borderId="20" xfId="0" applyNumberFormat="1" applyFont="1" applyFill="1" applyBorder="1" applyAlignment="1">
      <alignment horizontal="center" vertical="center" wrapText="1"/>
    </xf>
    <xf numFmtId="1" fontId="2" fillId="5" borderId="21" xfId="0" applyNumberFormat="1" applyFont="1" applyFill="1" applyBorder="1" applyAlignment="1">
      <alignment horizontal="center" vertical="center" wrapText="1"/>
    </xf>
    <xf numFmtId="1" fontId="2" fillId="5" borderId="19" xfId="0" applyNumberFormat="1" applyFont="1" applyFill="1" applyBorder="1" applyAlignment="1">
      <alignment horizontal="center" vertical="center" wrapText="1"/>
    </xf>
    <xf numFmtId="2" fontId="8" fillId="0" borderId="20" xfId="0" applyNumberFormat="1" applyFont="1" applyBorder="1" applyAlignment="1">
      <alignment horizontal="center" vertical="center" wrapText="1"/>
    </xf>
    <xf numFmtId="0" fontId="16" fillId="9" borderId="19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 wrapText="1"/>
    </xf>
    <xf numFmtId="2" fontId="6" fillId="0" borderId="21" xfId="0" applyNumberFormat="1" applyFont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10" fontId="2" fillId="6" borderId="19" xfId="0" applyNumberFormat="1" applyFont="1" applyFill="1" applyBorder="1" applyAlignment="1">
      <alignment horizontal="center" vertical="center" wrapText="1"/>
    </xf>
    <xf numFmtId="2" fontId="7" fillId="5" borderId="20" xfId="1" applyNumberFormat="1" applyFont="1" applyFill="1" applyBorder="1" applyAlignment="1">
      <alignment horizontal="center" vertical="center" wrapText="1"/>
    </xf>
    <xf numFmtId="2" fontId="2" fillId="5" borderId="19" xfId="0" applyNumberFormat="1" applyFont="1" applyFill="1" applyBorder="1" applyAlignment="1">
      <alignment horizontal="center" vertical="center" wrapText="1"/>
    </xf>
    <xf numFmtId="2" fontId="8" fillId="3" borderId="20" xfId="0" applyNumberFormat="1" applyFont="1" applyFill="1" applyBorder="1" applyAlignment="1">
      <alignment horizontal="center" vertical="center" wrapText="1"/>
    </xf>
    <xf numFmtId="2" fontId="2" fillId="3" borderId="19" xfId="0" applyNumberFormat="1" applyFont="1" applyFill="1" applyBorder="1" applyAlignment="1">
      <alignment horizontal="center" vertical="center" wrapText="1"/>
    </xf>
    <xf numFmtId="0" fontId="16" fillId="9" borderId="3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6" fillId="9" borderId="6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9" fillId="8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6" borderId="0" xfId="0" applyFont="1" applyFill="1" applyBorder="1" applyAlignment="1">
      <alignment horizontal="center" vertical="center"/>
    </xf>
    <xf numFmtId="0" fontId="19" fillId="6" borderId="19" xfId="0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6" fillId="7" borderId="19" xfId="0" applyFont="1" applyFill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 wrapText="1"/>
    </xf>
    <xf numFmtId="0" fontId="17" fillId="10" borderId="19" xfId="0" applyFont="1" applyFill="1" applyBorder="1" applyAlignment="1">
      <alignment horizontal="center" vertical="center" wrapText="1"/>
    </xf>
    <xf numFmtId="2" fontId="10" fillId="10" borderId="18" xfId="0" applyNumberFormat="1" applyFont="1" applyFill="1" applyBorder="1" applyAlignment="1">
      <alignment horizontal="center" vertical="center"/>
    </xf>
    <xf numFmtId="2" fontId="10" fillId="10" borderId="21" xfId="0" applyNumberFormat="1" applyFont="1" applyFill="1" applyBorder="1" applyAlignment="1">
      <alignment horizontal="center" vertical="center"/>
    </xf>
    <xf numFmtId="2" fontId="10" fillId="10" borderId="19" xfId="0" applyNumberFormat="1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 wrapText="1"/>
    </xf>
    <xf numFmtId="0" fontId="11" fillId="11" borderId="19" xfId="0" applyFont="1" applyFill="1" applyBorder="1" applyAlignment="1">
      <alignment horizontal="center" vertical="center" wrapText="1"/>
    </xf>
    <xf numFmtId="2" fontId="0" fillId="11" borderId="18" xfId="0" applyNumberFormat="1" applyFill="1" applyBorder="1" applyAlignment="1">
      <alignment horizontal="center" vertical="center"/>
    </xf>
    <xf numFmtId="2" fontId="20" fillId="0" borderId="18" xfId="1" applyNumberFormat="1" applyFont="1" applyBorder="1" applyAlignment="1">
      <alignment horizontal="center" vertical="center" wrapText="1"/>
    </xf>
    <xf numFmtId="2" fontId="20" fillId="0" borderId="21" xfId="1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2" fontId="21" fillId="0" borderId="18" xfId="0" applyNumberFormat="1" applyFont="1" applyBorder="1" applyAlignment="1">
      <alignment horizontal="center" vertical="center"/>
    </xf>
    <xf numFmtId="2" fontId="21" fillId="0" borderId="19" xfId="0" applyNumberFormat="1" applyFont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0" fillId="14" borderId="26" xfId="0" applyFill="1" applyBorder="1" applyAlignment="1">
      <alignment horizontal="center" vertical="center" wrapText="1"/>
    </xf>
    <xf numFmtId="0" fontId="18" fillId="14" borderId="26" xfId="0" applyFont="1" applyFill="1" applyBorder="1" applyAlignment="1">
      <alignment horizontal="center" vertical="center"/>
    </xf>
    <xf numFmtId="2" fontId="0" fillId="14" borderId="26" xfId="0" applyNumberFormat="1" applyFill="1" applyBorder="1" applyAlignment="1">
      <alignment horizontal="center" vertical="center"/>
    </xf>
    <xf numFmtId="0" fontId="11" fillId="12" borderId="1" xfId="0" applyFont="1" applyFill="1" applyBorder="1" applyAlignment="1">
      <alignment horizontal="center" vertical="center" wrapText="1"/>
    </xf>
    <xf numFmtId="0" fontId="11" fillId="12" borderId="19" xfId="0" applyFont="1" applyFill="1" applyBorder="1" applyAlignment="1">
      <alignment horizontal="center" vertical="center" wrapText="1"/>
    </xf>
    <xf numFmtId="2" fontId="8" fillId="12" borderId="18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0" fillId="13" borderId="26" xfId="0" applyFill="1" applyBorder="1" applyAlignment="1">
      <alignment horizontal="center" vertical="center" wrapText="1"/>
    </xf>
    <xf numFmtId="2" fontId="0" fillId="13" borderId="26" xfId="0" applyNumberFormat="1" applyFill="1" applyBorder="1" applyAlignment="1">
      <alignment horizontal="center" vertical="center"/>
    </xf>
    <xf numFmtId="0" fontId="0" fillId="15" borderId="26" xfId="0" applyFill="1" applyBorder="1" applyAlignment="1">
      <alignment horizontal="center" vertical="center" wrapText="1"/>
    </xf>
    <xf numFmtId="0" fontId="18" fillId="15" borderId="26" xfId="0" applyFont="1" applyFill="1" applyBorder="1" applyAlignment="1">
      <alignment horizontal="center" vertical="center"/>
    </xf>
    <xf numFmtId="2" fontId="0" fillId="15" borderId="26" xfId="0" applyNumberFormat="1" applyFill="1" applyBorder="1" applyAlignment="1">
      <alignment horizontal="center" vertical="center"/>
    </xf>
    <xf numFmtId="0" fontId="0" fillId="15" borderId="26" xfId="0" applyFill="1" applyBorder="1" applyAlignment="1">
      <alignment horizontal="center" vertical="center"/>
    </xf>
    <xf numFmtId="0" fontId="19" fillId="16" borderId="2" xfId="0" applyFont="1" applyFill="1" applyBorder="1" applyAlignment="1">
      <alignment horizontal="center" vertical="center"/>
    </xf>
    <xf numFmtId="2" fontId="0" fillId="16" borderId="20" xfId="0" applyNumberFormat="1" applyFill="1" applyBorder="1" applyAlignment="1">
      <alignment horizontal="center" vertical="center"/>
    </xf>
    <xf numFmtId="2" fontId="0" fillId="16" borderId="21" xfId="0" applyNumberFormat="1" applyFill="1" applyBorder="1" applyAlignment="1">
      <alignment horizontal="center" vertical="center"/>
    </xf>
    <xf numFmtId="2" fontId="0" fillId="16" borderId="19" xfId="0" applyNumberFormat="1" applyFill="1" applyBorder="1" applyAlignment="1">
      <alignment horizontal="center" vertical="center"/>
    </xf>
    <xf numFmtId="0" fontId="19" fillId="17" borderId="2" xfId="0" applyFont="1" applyFill="1" applyBorder="1" applyAlignment="1">
      <alignment horizontal="center" vertical="center"/>
    </xf>
    <xf numFmtId="2" fontId="0" fillId="17" borderId="20" xfId="0" applyNumberFormat="1" applyFill="1" applyBorder="1" applyAlignment="1">
      <alignment horizontal="center" vertical="center"/>
    </xf>
    <xf numFmtId="2" fontId="0" fillId="17" borderId="21" xfId="0" applyNumberFormat="1" applyFill="1" applyBorder="1" applyAlignment="1">
      <alignment horizontal="center" vertical="center"/>
    </xf>
    <xf numFmtId="2" fontId="0" fillId="17" borderId="19" xfId="0" applyNumberFormat="1" applyFill="1" applyBorder="1" applyAlignment="1">
      <alignment horizontal="center" vertical="center"/>
    </xf>
    <xf numFmtId="0" fontId="19" fillId="6" borderId="17" xfId="0" applyFont="1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1" fontId="0" fillId="6" borderId="11" xfId="0" applyNumberFormat="1" applyFill="1" applyBorder="1" applyAlignment="1">
      <alignment horizontal="center" vertical="center"/>
    </xf>
    <xf numFmtId="1" fontId="0" fillId="6" borderId="28" xfId="0" applyNumberFormat="1" applyFill="1" applyBorder="1" applyAlignment="1">
      <alignment horizontal="center" vertical="center"/>
    </xf>
    <xf numFmtId="0" fontId="19" fillId="13" borderId="26" xfId="0" applyFont="1" applyFill="1" applyBorder="1" applyAlignment="1">
      <alignment horizontal="center" vertical="center"/>
    </xf>
    <xf numFmtId="9" fontId="2" fillId="6" borderId="20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18" xfId="0" applyFont="1" applyFill="1" applyBorder="1" applyAlignment="1">
      <alignment horizontal="center" vertical="center" wrapText="1"/>
    </xf>
    <xf numFmtId="0" fontId="12" fillId="16" borderId="1" xfId="0" applyFont="1" applyFill="1" applyBorder="1" applyAlignment="1">
      <alignment horizontal="center" vertical="center" wrapText="1"/>
    </xf>
    <xf numFmtId="0" fontId="12" fillId="16" borderId="18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18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8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 wrapText="1"/>
    </xf>
    <xf numFmtId="0" fontId="3" fillId="7" borderId="2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mruColors>
      <color rgb="FF00FF00"/>
      <color rgb="FF66FF33"/>
      <color rgb="FFCC3300"/>
      <color rgb="FFFFCCFF"/>
      <color rgb="FFEB8190"/>
      <color rgb="FFBAE18F"/>
      <color rgb="FF99FF33"/>
      <color rgb="FFC0FA72"/>
      <color rgb="FFF5B5B5"/>
      <color rgb="FFED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 sz="1800" u="sng">
                <a:effectLst/>
              </a:rPr>
              <a:t>Courbe</a:t>
            </a:r>
            <a:r>
              <a:rPr lang="fr-FR" sz="1800" u="sng" baseline="0">
                <a:effectLst/>
              </a:rPr>
              <a:t> de couple en fonction du régime</a:t>
            </a:r>
            <a:endParaRPr lang="fr-FR">
              <a:effectLst/>
            </a:endParaRPr>
          </a:p>
        </c:rich>
      </c:tx>
    </c:title>
    <c:plotArea>
      <c:layout/>
      <c:lineChart>
        <c:grouping val="standard"/>
        <c:ser>
          <c:idx val="3"/>
          <c:order val="0"/>
          <c:tx>
            <c:strRef>
              <c:f>Couple!$D$1:$D$2</c:f>
              <c:strCache>
                <c:ptCount val="1"/>
                <c:pt idx="0">
                  <c:v>Couple moteur électrique Nm</c:v>
                </c:pt>
              </c:strCache>
            </c:strRef>
          </c:tx>
          <c:cat>
            <c:numRef>
              <c:f>Couple!$A$3:$A$19</c:f>
              <c:numCache>
                <c:formatCode>General</c:formatCode>
                <c:ptCount val="17"/>
                <c:pt idx="0">
                  <c:v>3000</c:v>
                </c:pt>
                <c:pt idx="1">
                  <c:v>3500</c:v>
                </c:pt>
                <c:pt idx="2">
                  <c:v>4000</c:v>
                </c:pt>
                <c:pt idx="3">
                  <c:v>4500</c:v>
                </c:pt>
                <c:pt idx="4">
                  <c:v>5000</c:v>
                </c:pt>
                <c:pt idx="5">
                  <c:v>5500</c:v>
                </c:pt>
                <c:pt idx="6">
                  <c:v>6000</c:v>
                </c:pt>
                <c:pt idx="7">
                  <c:v>6500</c:v>
                </c:pt>
                <c:pt idx="8">
                  <c:v>7000</c:v>
                </c:pt>
                <c:pt idx="9">
                  <c:v>7500</c:v>
                </c:pt>
                <c:pt idx="10">
                  <c:v>8000</c:v>
                </c:pt>
                <c:pt idx="11">
                  <c:v>8500</c:v>
                </c:pt>
                <c:pt idx="12">
                  <c:v>9000</c:v>
                </c:pt>
                <c:pt idx="13">
                  <c:v>9500</c:v>
                </c:pt>
                <c:pt idx="14">
                  <c:v>10000</c:v>
                </c:pt>
                <c:pt idx="15">
                  <c:v>10500</c:v>
                </c:pt>
                <c:pt idx="16">
                  <c:v>11000</c:v>
                </c:pt>
              </c:numCache>
            </c:numRef>
          </c:cat>
          <c:val>
            <c:numRef>
              <c:f>Couple!$D$4:$D$19</c:f>
              <c:numCache>
                <c:formatCode>0.00</c:formatCode>
                <c:ptCount val="16"/>
                <c:pt idx="0">
                  <c:v>6.6999999999999993</c:v>
                </c:pt>
                <c:pt idx="1">
                  <c:v>6</c:v>
                </c:pt>
                <c:pt idx="2">
                  <c:v>5.3999999999999986</c:v>
                </c:pt>
                <c:pt idx="3">
                  <c:v>4.9000000000000004</c:v>
                </c:pt>
                <c:pt idx="4">
                  <c:v>4.4000000000000004</c:v>
                </c:pt>
                <c:pt idx="5">
                  <c:v>4.1000000000000014</c:v>
                </c:pt>
                <c:pt idx="6">
                  <c:v>3.8000000000000007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0.40000000000000036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0"/>
          <c:order val="1"/>
          <c:tx>
            <c:strRef>
              <c:f>Couple!$B$1:$B$2</c:f>
              <c:strCache>
                <c:ptCount val="1"/>
                <c:pt idx="0">
                  <c:v>Couple moteur thermique Nm</c:v>
                </c:pt>
              </c:strCache>
            </c:strRef>
          </c:tx>
          <c:val>
            <c:numRef>
              <c:f>Couple!$B$3:$B$18</c:f>
              <c:numCache>
                <c:formatCode>0.00</c:formatCode>
                <c:ptCount val="16"/>
                <c:pt idx="0">
                  <c:v>9.1999999999999993</c:v>
                </c:pt>
                <c:pt idx="1">
                  <c:v>10</c:v>
                </c:pt>
                <c:pt idx="2">
                  <c:v>9.6999999999999993</c:v>
                </c:pt>
                <c:pt idx="3">
                  <c:v>9.3000000000000007</c:v>
                </c:pt>
                <c:pt idx="4">
                  <c:v>9.4</c:v>
                </c:pt>
                <c:pt idx="5">
                  <c:v>9.6999999999999993</c:v>
                </c:pt>
                <c:pt idx="6">
                  <c:v>10.7</c:v>
                </c:pt>
                <c:pt idx="7">
                  <c:v>10.6</c:v>
                </c:pt>
                <c:pt idx="8">
                  <c:v>11.2</c:v>
                </c:pt>
                <c:pt idx="9">
                  <c:v>12</c:v>
                </c:pt>
                <c:pt idx="10">
                  <c:v>11.8</c:v>
                </c:pt>
                <c:pt idx="11">
                  <c:v>11.6</c:v>
                </c:pt>
                <c:pt idx="12">
                  <c:v>11.4</c:v>
                </c:pt>
                <c:pt idx="13">
                  <c:v>11.1</c:v>
                </c:pt>
                <c:pt idx="14">
                  <c:v>10</c:v>
                </c:pt>
                <c:pt idx="15">
                  <c:v>9</c:v>
                </c:pt>
              </c:numCache>
            </c:numRef>
          </c:val>
        </c:ser>
        <c:ser>
          <c:idx val="1"/>
          <c:order val="2"/>
          <c:tx>
            <c:strRef>
              <c:f>Couple!$C$1:$C$2</c:f>
              <c:strCache>
                <c:ptCount val="1"/>
                <c:pt idx="0">
                  <c:v>Couple mode hybride Nm</c:v>
                </c:pt>
              </c:strCache>
            </c:strRef>
          </c:tx>
          <c:val>
            <c:numRef>
              <c:f>Couple!$C$3:$C$18</c:f>
              <c:numCache>
                <c:formatCode>0.00</c:formatCode>
                <c:ptCount val="16"/>
                <c:pt idx="0">
                  <c:v>17</c:v>
                </c:pt>
                <c:pt idx="1">
                  <c:v>16.7</c:v>
                </c:pt>
                <c:pt idx="2">
                  <c:v>15.7</c:v>
                </c:pt>
                <c:pt idx="3">
                  <c:v>14.7</c:v>
                </c:pt>
                <c:pt idx="4">
                  <c:v>14.3</c:v>
                </c:pt>
                <c:pt idx="5">
                  <c:v>14.1</c:v>
                </c:pt>
                <c:pt idx="6">
                  <c:v>14.8</c:v>
                </c:pt>
                <c:pt idx="7">
                  <c:v>14.4</c:v>
                </c:pt>
                <c:pt idx="8">
                  <c:v>14.2</c:v>
                </c:pt>
                <c:pt idx="9">
                  <c:v>14</c:v>
                </c:pt>
                <c:pt idx="10">
                  <c:v>12.8</c:v>
                </c:pt>
                <c:pt idx="11">
                  <c:v>12</c:v>
                </c:pt>
                <c:pt idx="12">
                  <c:v>11.4</c:v>
                </c:pt>
                <c:pt idx="13">
                  <c:v>11.1</c:v>
                </c:pt>
                <c:pt idx="14">
                  <c:v>10</c:v>
                </c:pt>
                <c:pt idx="15">
                  <c:v>9</c:v>
                </c:pt>
              </c:numCache>
            </c:numRef>
          </c:val>
        </c:ser>
        <c:marker val="1"/>
        <c:axId val="50513792"/>
        <c:axId val="50524160"/>
      </c:lineChart>
      <c:catAx>
        <c:axId val="50513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Régime moteur (tr/min)</a:t>
                </a:r>
              </a:p>
            </c:rich>
          </c:tx>
        </c:title>
        <c:numFmt formatCode="General" sourceLinked="1"/>
        <c:majorTickMark val="none"/>
        <c:tickLblPos val="nextTo"/>
        <c:crossAx val="50524160"/>
        <c:crosses val="autoZero"/>
        <c:auto val="1"/>
        <c:lblAlgn val="ctr"/>
        <c:lblOffset val="100"/>
      </c:catAx>
      <c:valAx>
        <c:axId val="5052416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Couple moteur  (Nm)</a:t>
                </a:r>
              </a:p>
            </c:rich>
          </c:tx>
        </c:title>
        <c:numFmt formatCode="0.00" sourceLinked="1"/>
        <c:majorTickMark val="none"/>
        <c:tickLblPos val="nextTo"/>
        <c:crossAx val="505137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722993779321068"/>
          <c:y val="0.45983138717770061"/>
          <c:w val="0.20049300431934208"/>
          <c:h val="0.1325417675698512"/>
        </c:manualLayout>
      </c:layout>
    </c:legend>
    <c:plotVisOnly val="1"/>
    <c:dispBlanksAs val="gap"/>
  </c:chart>
  <c:spPr>
    <a:solidFill>
      <a:schemeClr val="accent2">
        <a:lumMod val="20000"/>
        <a:lumOff val="80000"/>
      </a:schemeClr>
    </a:solidFill>
  </c:spPr>
  <c:printSettings>
    <c:headerFooter/>
    <c:pageMargins b="0.75000000000000255" l="0.70000000000000062" r="0.70000000000000062" t="0.75000000000000255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Puissance</a:t>
            </a:r>
            <a:r>
              <a:rPr lang="fr-FR" baseline="0"/>
              <a:t> moteur = f ( Régime moteur)</a:t>
            </a:r>
            <a:endParaRPr lang="fr-FR"/>
          </a:p>
        </c:rich>
      </c:tx>
    </c:title>
    <c:plotArea>
      <c:layout>
        <c:manualLayout>
          <c:layoutTarget val="inner"/>
          <c:xMode val="edge"/>
          <c:yMode val="edge"/>
          <c:x val="0.14875046066696943"/>
          <c:y val="0.10565614326457819"/>
          <c:w val="0.81866987582807282"/>
          <c:h val="0.74216053501786849"/>
        </c:manualLayout>
      </c:layout>
      <c:lineChart>
        <c:grouping val="standard"/>
        <c:ser>
          <c:idx val="4"/>
          <c:order val="0"/>
          <c:tx>
            <c:strRef>
              <c:f>'puissance moteur'!$E$1:$E$3</c:f>
              <c:strCache>
                <c:ptCount val="1"/>
                <c:pt idx="0">
                  <c:v>Puissance
Moteur
thermique KW</c:v>
                </c:pt>
              </c:strCache>
            </c:strRef>
          </c:tx>
          <c:cat>
            <c:numRef>
              <c:f>'puissance moteur'!$A$4:$A$20</c:f>
              <c:numCache>
                <c:formatCode>General</c:formatCode>
                <c:ptCount val="17"/>
                <c:pt idx="0">
                  <c:v>3000</c:v>
                </c:pt>
                <c:pt idx="1">
                  <c:v>3500</c:v>
                </c:pt>
                <c:pt idx="2">
                  <c:v>4000</c:v>
                </c:pt>
                <c:pt idx="3">
                  <c:v>4500</c:v>
                </c:pt>
                <c:pt idx="4">
                  <c:v>5000</c:v>
                </c:pt>
                <c:pt idx="5">
                  <c:v>5500</c:v>
                </c:pt>
                <c:pt idx="6">
                  <c:v>6000</c:v>
                </c:pt>
                <c:pt idx="7">
                  <c:v>6500</c:v>
                </c:pt>
                <c:pt idx="8">
                  <c:v>7000</c:v>
                </c:pt>
                <c:pt idx="9">
                  <c:v>7500</c:v>
                </c:pt>
                <c:pt idx="10">
                  <c:v>8000</c:v>
                </c:pt>
                <c:pt idx="11">
                  <c:v>8500</c:v>
                </c:pt>
                <c:pt idx="12">
                  <c:v>9000</c:v>
                </c:pt>
                <c:pt idx="13">
                  <c:v>9500</c:v>
                </c:pt>
                <c:pt idx="14">
                  <c:v>10000</c:v>
                </c:pt>
                <c:pt idx="15">
                  <c:v>10500</c:v>
                </c:pt>
                <c:pt idx="16">
                  <c:v>11000</c:v>
                </c:pt>
              </c:numCache>
            </c:numRef>
          </c:cat>
          <c:val>
            <c:numRef>
              <c:f>'puissance moteur'!$E$4:$E$20</c:f>
              <c:numCache>
                <c:formatCode>0.00</c:formatCode>
                <c:ptCount val="17"/>
                <c:pt idx="0">
                  <c:v>2.8902719999999995</c:v>
                </c:pt>
                <c:pt idx="1">
                  <c:v>3.6652000000000005</c:v>
                </c:pt>
                <c:pt idx="2">
                  <c:v>4.0631359999999992</c:v>
                </c:pt>
                <c:pt idx="3">
                  <c:v>4.3825320000000003</c:v>
                </c:pt>
                <c:pt idx="4">
                  <c:v>4.9218400000000004</c:v>
                </c:pt>
                <c:pt idx="5">
                  <c:v>5.5868119999999992</c:v>
                </c:pt>
                <c:pt idx="6">
                  <c:v>6.7230239999999988</c:v>
                </c:pt>
                <c:pt idx="7">
                  <c:v>7.2152080000000005</c:v>
                </c:pt>
                <c:pt idx="8">
                  <c:v>8.2100480000000005</c:v>
                </c:pt>
                <c:pt idx="9">
                  <c:v>9.4247999999999994</c:v>
                </c:pt>
                <c:pt idx="10">
                  <c:v>9.885568000000001</c:v>
                </c:pt>
                <c:pt idx="11">
                  <c:v>10.325391999999999</c:v>
                </c:pt>
                <c:pt idx="12">
                  <c:v>10.744271999999999</c:v>
                </c:pt>
                <c:pt idx="13">
                  <c:v>11.042724</c:v>
                </c:pt>
                <c:pt idx="14">
                  <c:v>10.472</c:v>
                </c:pt>
                <c:pt idx="15">
                  <c:v>9.8960400000000011</c:v>
                </c:pt>
              </c:numCache>
            </c:numRef>
          </c:val>
        </c:ser>
        <c:ser>
          <c:idx val="5"/>
          <c:order val="1"/>
          <c:tx>
            <c:strRef>
              <c:f>'puissance moteur'!$F$1:$F$3</c:f>
              <c:strCache>
                <c:ptCount val="1"/>
                <c:pt idx="0">
                  <c:v>Puissance
mode
hybride KW</c:v>
                </c:pt>
              </c:strCache>
            </c:strRef>
          </c:tx>
          <c:cat>
            <c:numRef>
              <c:f>'puissance moteur'!$A$4:$A$20</c:f>
              <c:numCache>
                <c:formatCode>General</c:formatCode>
                <c:ptCount val="17"/>
                <c:pt idx="0">
                  <c:v>3000</c:v>
                </c:pt>
                <c:pt idx="1">
                  <c:v>3500</c:v>
                </c:pt>
                <c:pt idx="2">
                  <c:v>4000</c:v>
                </c:pt>
                <c:pt idx="3">
                  <c:v>4500</c:v>
                </c:pt>
                <c:pt idx="4">
                  <c:v>5000</c:v>
                </c:pt>
                <c:pt idx="5">
                  <c:v>5500</c:v>
                </c:pt>
                <c:pt idx="6">
                  <c:v>6000</c:v>
                </c:pt>
                <c:pt idx="7">
                  <c:v>6500</c:v>
                </c:pt>
                <c:pt idx="8">
                  <c:v>7000</c:v>
                </c:pt>
                <c:pt idx="9">
                  <c:v>7500</c:v>
                </c:pt>
                <c:pt idx="10">
                  <c:v>8000</c:v>
                </c:pt>
                <c:pt idx="11">
                  <c:v>8500</c:v>
                </c:pt>
                <c:pt idx="12">
                  <c:v>9000</c:v>
                </c:pt>
                <c:pt idx="13">
                  <c:v>9500</c:v>
                </c:pt>
                <c:pt idx="14">
                  <c:v>10000</c:v>
                </c:pt>
                <c:pt idx="15">
                  <c:v>10500</c:v>
                </c:pt>
                <c:pt idx="16">
                  <c:v>11000</c:v>
                </c:pt>
              </c:numCache>
            </c:numRef>
          </c:cat>
          <c:val>
            <c:numRef>
              <c:f>'puissance moteur'!$F$4:$F$20</c:f>
              <c:numCache>
                <c:formatCode>0.00</c:formatCode>
                <c:ptCount val="17"/>
                <c:pt idx="0">
                  <c:v>5.3407199999999992</c:v>
                </c:pt>
                <c:pt idx="1">
                  <c:v>6.1208840000000002</c:v>
                </c:pt>
                <c:pt idx="2">
                  <c:v>6.5764159999999992</c:v>
                </c:pt>
                <c:pt idx="3">
                  <c:v>6.9272279999999995</c:v>
                </c:pt>
                <c:pt idx="4">
                  <c:v>7.4874800000000006</c:v>
                </c:pt>
                <c:pt idx="5">
                  <c:v>8.1210359999999984</c:v>
                </c:pt>
                <c:pt idx="6">
                  <c:v>9.299135999999999</c:v>
                </c:pt>
                <c:pt idx="7">
                  <c:v>9.8017920000000007</c:v>
                </c:pt>
                <c:pt idx="8">
                  <c:v>10.409168000000001</c:v>
                </c:pt>
                <c:pt idx="9">
                  <c:v>10.9956</c:v>
                </c:pt>
                <c:pt idx="10">
                  <c:v>10.723328000000002</c:v>
                </c:pt>
                <c:pt idx="11">
                  <c:v>10.68144</c:v>
                </c:pt>
                <c:pt idx="12">
                  <c:v>10.744271999999999</c:v>
                </c:pt>
                <c:pt idx="13">
                  <c:v>11.042724</c:v>
                </c:pt>
                <c:pt idx="14">
                  <c:v>10.472</c:v>
                </c:pt>
                <c:pt idx="15">
                  <c:v>9.8960400000000011</c:v>
                </c:pt>
              </c:numCache>
            </c:numRef>
          </c:val>
        </c:ser>
        <c:ser>
          <c:idx val="0"/>
          <c:order val="2"/>
          <c:tx>
            <c:v>Puissance electrique</c:v>
          </c:tx>
          <c:val>
            <c:numRef>
              <c:f>'puissance moteur'!$G$4:$G$19</c:f>
              <c:numCache>
                <c:formatCode>0.00</c:formatCode>
                <c:ptCount val="16"/>
                <c:pt idx="0">
                  <c:v>2.4504479999999997</c:v>
                </c:pt>
                <c:pt idx="1">
                  <c:v>2.4556839999999998</c:v>
                </c:pt>
                <c:pt idx="2">
                  <c:v>2.51328</c:v>
                </c:pt>
                <c:pt idx="3">
                  <c:v>2.5446959999999992</c:v>
                </c:pt>
                <c:pt idx="4">
                  <c:v>2.5656400000000001</c:v>
                </c:pt>
                <c:pt idx="5">
                  <c:v>2.5342239999999991</c:v>
                </c:pt>
                <c:pt idx="6">
                  <c:v>2.5761120000000002</c:v>
                </c:pt>
                <c:pt idx="7">
                  <c:v>2.5865840000000002</c:v>
                </c:pt>
                <c:pt idx="8">
                  <c:v>2.1991200000000006</c:v>
                </c:pt>
                <c:pt idx="9">
                  <c:v>1.5708000000000002</c:v>
                </c:pt>
                <c:pt idx="10">
                  <c:v>0.83776000000000117</c:v>
                </c:pt>
                <c:pt idx="11">
                  <c:v>0.35604800000000125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marker val="1"/>
        <c:axId val="50927488"/>
        <c:axId val="50929664"/>
      </c:lineChart>
      <c:catAx>
        <c:axId val="50927488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Régime</a:t>
                </a:r>
                <a:r>
                  <a:rPr lang="fr-FR" baseline="0"/>
                  <a:t> moteur (tr/min)</a:t>
                </a:r>
              </a:p>
            </c:rich>
          </c:tx>
        </c:title>
        <c:numFmt formatCode="General" sourceLinked="1"/>
        <c:majorTickMark val="none"/>
        <c:tickLblPos val="nextTo"/>
        <c:crossAx val="50929664"/>
        <c:crosses val="autoZero"/>
        <c:auto val="1"/>
        <c:lblAlgn val="ctr"/>
        <c:lblOffset val="100"/>
        <c:tickLblSkip val="1"/>
      </c:catAx>
      <c:valAx>
        <c:axId val="50929664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Puissance (KW)</a:t>
                </a:r>
              </a:p>
            </c:rich>
          </c:tx>
        </c:title>
        <c:numFmt formatCode="0.00" sourceLinked="1"/>
        <c:tickLblPos val="nextTo"/>
        <c:crossAx val="50927488"/>
        <c:crosses val="autoZero"/>
        <c:crossBetween val="midCat"/>
      </c:valAx>
    </c:plotArea>
    <c:legend>
      <c:legendPos val="r"/>
    </c:legend>
    <c:plotVisOnly val="1"/>
    <c:dispBlanksAs val="gap"/>
  </c:chart>
  <c:spPr>
    <a:solidFill>
      <a:schemeClr val="accent1">
        <a:lumMod val="20000"/>
        <a:lumOff val="80000"/>
      </a:schemeClr>
    </a:solidFill>
  </c:spPr>
  <c:printSettings>
    <c:headerFooter/>
    <c:pageMargins b="0.75000000000000255" l="0.70000000000000062" r="0.70000000000000062" t="0.75000000000000255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Puissance</a:t>
            </a:r>
            <a:r>
              <a:rPr lang="fr-FR" baseline="0"/>
              <a:t> résistante à l'avancement</a:t>
            </a:r>
            <a:endParaRPr lang="fr-FR"/>
          </a:p>
        </c:rich>
      </c:tx>
    </c:title>
    <c:plotArea>
      <c:layout>
        <c:manualLayout>
          <c:layoutTarget val="inner"/>
          <c:xMode val="edge"/>
          <c:yMode val="edge"/>
          <c:x val="0.10599784384678022"/>
          <c:y val="7.5779058545516864E-2"/>
          <c:w val="0.80578375204147679"/>
          <c:h val="0.8462102804159789"/>
        </c:manualLayout>
      </c:layout>
      <c:lineChart>
        <c:grouping val="standard"/>
        <c:ser>
          <c:idx val="5"/>
          <c:order val="0"/>
          <c:tx>
            <c:strRef>
              <c:f>'Puissance résistante '!$F$2:$F$3</c:f>
              <c:strCache>
                <c:ptCount val="1"/>
                <c:pt idx="0">
                  <c:v>Ptt1
totale W</c:v>
                </c:pt>
              </c:strCache>
            </c:strRef>
          </c:tx>
          <c:cat>
            <c:numRef>
              <c:f>'Puissance résistante '!$A$4:$A$16</c:f>
              <c:numCache>
                <c:formatCode>General</c:formatCode>
                <c:ptCount val="1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</c:numCache>
            </c:numRef>
          </c:cat>
          <c:val>
            <c:numRef>
              <c:f>'Puissance résistante '!$F$4:$F$16</c:f>
              <c:numCache>
                <c:formatCode>0</c:formatCode>
                <c:ptCount val="13"/>
                <c:pt idx="0">
                  <c:v>93.911179698216728</c:v>
                </c:pt>
                <c:pt idx="1">
                  <c:v>256.28943758573388</c:v>
                </c:pt>
                <c:pt idx="2">
                  <c:v>555.60185185185185</c:v>
                </c:pt>
                <c:pt idx="3">
                  <c:v>1060.315500685871</c:v>
                </c:pt>
                <c:pt idx="4">
                  <c:v>1838.8974622770918</c:v>
                </c:pt>
                <c:pt idx="5">
                  <c:v>2959.8148148148152</c:v>
                </c:pt>
                <c:pt idx="6">
                  <c:v>4491.5346364883389</c:v>
                </c:pt>
                <c:pt idx="7">
                  <c:v>6502.5240054869682</c:v>
                </c:pt>
                <c:pt idx="8">
                  <c:v>9061.25</c:v>
                </c:pt>
                <c:pt idx="9">
                  <c:v>12236.179698216734</c:v>
                </c:pt>
                <c:pt idx="10">
                  <c:v>16095.780178326469</c:v>
                </c:pt>
                <c:pt idx="11">
                  <c:v>20708.518518518522</c:v>
                </c:pt>
                <c:pt idx="12">
                  <c:v>26142.861796982157</c:v>
                </c:pt>
              </c:numCache>
            </c:numRef>
          </c:val>
        </c:ser>
        <c:ser>
          <c:idx val="9"/>
          <c:order val="1"/>
          <c:tx>
            <c:strRef>
              <c:f>'Puissance résistante '!$J$2:$J$3</c:f>
              <c:strCache>
                <c:ptCount val="1"/>
                <c:pt idx="0">
                  <c:v>Ptt2
totale W</c:v>
                </c:pt>
              </c:strCache>
            </c:strRef>
          </c:tx>
          <c:cat>
            <c:numRef>
              <c:f>'Puissance résistante '!$A$4:$A$16</c:f>
              <c:numCache>
                <c:formatCode>General</c:formatCode>
                <c:ptCount val="1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</c:numCache>
            </c:numRef>
          </c:cat>
          <c:val>
            <c:numRef>
              <c:f>'Puissance résistante '!$J$4:$J$16</c:f>
              <c:numCache>
                <c:formatCode>0</c:formatCode>
                <c:ptCount val="13"/>
                <c:pt idx="0">
                  <c:v>109.1889574759945</c:v>
                </c:pt>
                <c:pt idx="1">
                  <c:v>286.84499314128942</c:v>
                </c:pt>
                <c:pt idx="2">
                  <c:v>601.43518518518522</c:v>
                </c:pt>
                <c:pt idx="3">
                  <c:v>1121.4266117969821</c:v>
                </c:pt>
                <c:pt idx="4">
                  <c:v>1915.2863511659807</c:v>
                </c:pt>
                <c:pt idx="5">
                  <c:v>3051.4814814814818</c:v>
                </c:pt>
                <c:pt idx="6">
                  <c:v>4598.4790809327842</c:v>
                </c:pt>
                <c:pt idx="7">
                  <c:v>6624.7462277091909</c:v>
                </c:pt>
                <c:pt idx="8">
                  <c:v>9198.75</c:v>
                </c:pt>
                <c:pt idx="9">
                  <c:v>12388.957475994512</c:v>
                </c:pt>
                <c:pt idx="10">
                  <c:v>16263.835733882024</c:v>
                </c:pt>
                <c:pt idx="11">
                  <c:v>20891.851851851854</c:v>
                </c:pt>
                <c:pt idx="12">
                  <c:v>26341.472908093267</c:v>
                </c:pt>
              </c:numCache>
            </c:numRef>
          </c:val>
        </c:ser>
        <c:marker val="1"/>
        <c:axId val="50943104"/>
        <c:axId val="50945024"/>
      </c:lineChart>
      <c:catAx>
        <c:axId val="50943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Vitesse véhicule (km/h)</a:t>
                </a:r>
              </a:p>
            </c:rich>
          </c:tx>
        </c:title>
        <c:numFmt formatCode="General" sourceLinked="1"/>
        <c:tickLblPos val="nextTo"/>
        <c:crossAx val="50945024"/>
        <c:crosses val="autoZero"/>
        <c:lblAlgn val="ctr"/>
        <c:lblOffset val="100"/>
        <c:tickLblSkip val="1"/>
      </c:catAx>
      <c:valAx>
        <c:axId val="5094502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Puissance</a:t>
                </a:r>
                <a:r>
                  <a:rPr lang="fr-FR" baseline="0"/>
                  <a:t>  (W)</a:t>
                </a:r>
                <a:endParaRPr lang="fr-FR"/>
              </a:p>
            </c:rich>
          </c:tx>
        </c:title>
        <c:numFmt formatCode="0" sourceLinked="1"/>
        <c:majorTickMark val="none"/>
        <c:tickLblPos val="nextTo"/>
        <c:crossAx val="50943104"/>
        <c:crosses val="autoZero"/>
        <c:crossBetween val="midCat"/>
      </c:valAx>
      <c:spPr>
        <a:noFill/>
        <a:ln w="25400">
          <a:noFill/>
        </a:ln>
      </c:spPr>
    </c:plotArea>
    <c:legend>
      <c:legendPos val="r"/>
    </c:legend>
    <c:plotVisOnly val="1"/>
    <c:dispBlanksAs val="gap"/>
  </c:chart>
  <c:spPr>
    <a:solidFill>
      <a:sysClr val="window" lastClr="FFFFFF"/>
    </a:solidFill>
  </c:spPr>
  <c:printSettings>
    <c:headerFooter/>
    <c:pageMargins b="0.75000000000000233" l="0.70000000000000062" r="0.70000000000000062" t="0.75000000000000233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Puissance sortie moteurs</a:t>
            </a:r>
            <a:r>
              <a:rPr lang="en-US" baseline="0"/>
              <a:t> </a:t>
            </a:r>
            <a:r>
              <a:rPr lang="en-US"/>
              <a:t>et puissance à la roue </a:t>
            </a:r>
          </a:p>
          <a:p>
            <a:pPr>
              <a:defRPr/>
            </a:pPr>
            <a:r>
              <a:rPr lang="en-US"/>
              <a:t>( prise en compte du rendement de transmission )</a:t>
            </a:r>
          </a:p>
        </c:rich>
      </c:tx>
      <c:layout>
        <c:manualLayout>
          <c:xMode val="edge"/>
          <c:yMode val="edge"/>
          <c:x val="0.17491612903225853"/>
          <c:y val="0"/>
        </c:manualLayout>
      </c:layout>
    </c:title>
    <c:plotArea>
      <c:layout>
        <c:manualLayout>
          <c:layoutTarget val="inner"/>
          <c:xMode val="edge"/>
          <c:yMode val="edge"/>
          <c:x val="0.10280572347811384"/>
          <c:y val="7.3851998630637739E-2"/>
          <c:w val="0.84986524426382382"/>
          <c:h val="0.8056452438614321"/>
        </c:manualLayout>
      </c:layout>
      <c:scatterChart>
        <c:scatterStyle val="smoothMarker"/>
        <c:ser>
          <c:idx val="0"/>
          <c:order val="0"/>
          <c:tx>
            <c:v>puissance sortie moteur mode hybride-power</c:v>
          </c:tx>
          <c:marker>
            <c:symbol val="none"/>
          </c:marker>
          <c:xVal>
            <c:numRef>
              <c:f>'puissance motrice roue'!$A$4:$A$20</c:f>
              <c:numCache>
                <c:formatCode>General</c:formatCode>
                <c:ptCount val="17"/>
                <c:pt idx="0">
                  <c:v>3000</c:v>
                </c:pt>
                <c:pt idx="1">
                  <c:v>3500</c:v>
                </c:pt>
                <c:pt idx="2">
                  <c:v>4000</c:v>
                </c:pt>
                <c:pt idx="3">
                  <c:v>4500</c:v>
                </c:pt>
                <c:pt idx="4">
                  <c:v>5000</c:v>
                </c:pt>
                <c:pt idx="5">
                  <c:v>5500</c:v>
                </c:pt>
                <c:pt idx="6">
                  <c:v>6000</c:v>
                </c:pt>
                <c:pt idx="7">
                  <c:v>6500</c:v>
                </c:pt>
                <c:pt idx="8">
                  <c:v>7000</c:v>
                </c:pt>
                <c:pt idx="9">
                  <c:v>7500</c:v>
                </c:pt>
                <c:pt idx="10">
                  <c:v>8000</c:v>
                </c:pt>
                <c:pt idx="11">
                  <c:v>8500</c:v>
                </c:pt>
                <c:pt idx="12">
                  <c:v>9000</c:v>
                </c:pt>
                <c:pt idx="13">
                  <c:v>9500</c:v>
                </c:pt>
                <c:pt idx="14">
                  <c:v>10000</c:v>
                </c:pt>
                <c:pt idx="15">
                  <c:v>10500</c:v>
                </c:pt>
                <c:pt idx="16">
                  <c:v>11000</c:v>
                </c:pt>
              </c:numCache>
            </c:numRef>
          </c:xVal>
          <c:yVal>
            <c:numRef>
              <c:f>'puissance motrice roue'!$G$4:$G$19</c:f>
              <c:numCache>
                <c:formatCode>0.00</c:formatCode>
                <c:ptCount val="16"/>
                <c:pt idx="0">
                  <c:v>5.3407199999999992</c:v>
                </c:pt>
                <c:pt idx="1">
                  <c:v>6.1208840000000002</c:v>
                </c:pt>
                <c:pt idx="2">
                  <c:v>6.5764159999999992</c:v>
                </c:pt>
                <c:pt idx="3">
                  <c:v>6.9272279999999995</c:v>
                </c:pt>
                <c:pt idx="4">
                  <c:v>7.4874800000000006</c:v>
                </c:pt>
                <c:pt idx="5">
                  <c:v>8.1210359999999984</c:v>
                </c:pt>
                <c:pt idx="6">
                  <c:v>9.299135999999999</c:v>
                </c:pt>
                <c:pt idx="7">
                  <c:v>9.8017920000000007</c:v>
                </c:pt>
                <c:pt idx="8">
                  <c:v>10.409168000000001</c:v>
                </c:pt>
                <c:pt idx="9">
                  <c:v>10.9956</c:v>
                </c:pt>
                <c:pt idx="10">
                  <c:v>10.723328000000002</c:v>
                </c:pt>
                <c:pt idx="11">
                  <c:v>10.68144</c:v>
                </c:pt>
                <c:pt idx="12">
                  <c:v>10.744271999999999</c:v>
                </c:pt>
                <c:pt idx="13">
                  <c:v>11.042724</c:v>
                </c:pt>
                <c:pt idx="14">
                  <c:v>10.472</c:v>
                </c:pt>
                <c:pt idx="15">
                  <c:v>9.8960400000000011</c:v>
                </c:pt>
              </c:numCache>
            </c:numRef>
          </c:yVal>
          <c:smooth val="1"/>
        </c:ser>
        <c:ser>
          <c:idx val="1"/>
          <c:order val="1"/>
          <c:tx>
            <c:v>Puissance à la  roue mode hybride power</c:v>
          </c:tx>
          <c:marker>
            <c:symbol val="none"/>
          </c:marker>
          <c:xVal>
            <c:numRef>
              <c:f>'puissance motrice roue'!$A$4:$A$20</c:f>
              <c:numCache>
                <c:formatCode>General</c:formatCode>
                <c:ptCount val="17"/>
                <c:pt idx="0">
                  <c:v>3000</c:v>
                </c:pt>
                <c:pt idx="1">
                  <c:v>3500</c:v>
                </c:pt>
                <c:pt idx="2">
                  <c:v>4000</c:v>
                </c:pt>
                <c:pt idx="3">
                  <c:v>4500</c:v>
                </c:pt>
                <c:pt idx="4">
                  <c:v>5000</c:v>
                </c:pt>
                <c:pt idx="5">
                  <c:v>5500</c:v>
                </c:pt>
                <c:pt idx="6">
                  <c:v>6000</c:v>
                </c:pt>
                <c:pt idx="7">
                  <c:v>6500</c:v>
                </c:pt>
                <c:pt idx="8">
                  <c:v>7000</c:v>
                </c:pt>
                <c:pt idx="9">
                  <c:v>7500</c:v>
                </c:pt>
                <c:pt idx="10">
                  <c:v>8000</c:v>
                </c:pt>
                <c:pt idx="11">
                  <c:v>8500</c:v>
                </c:pt>
                <c:pt idx="12">
                  <c:v>9000</c:v>
                </c:pt>
                <c:pt idx="13">
                  <c:v>9500</c:v>
                </c:pt>
                <c:pt idx="14">
                  <c:v>10000</c:v>
                </c:pt>
                <c:pt idx="15">
                  <c:v>10500</c:v>
                </c:pt>
                <c:pt idx="16">
                  <c:v>11000</c:v>
                </c:pt>
              </c:numCache>
            </c:numRef>
          </c:xVal>
          <c:yVal>
            <c:numRef>
              <c:f>'puissance motrice roue'!$F$4:$F$19</c:f>
              <c:numCache>
                <c:formatCode>0.00</c:formatCode>
                <c:ptCount val="16"/>
                <c:pt idx="0">
                  <c:v>4.9306658016</c:v>
                </c:pt>
                <c:pt idx="1">
                  <c:v>5.62369962</c:v>
                </c:pt>
                <c:pt idx="2">
                  <c:v>6.0325673407999991</c:v>
                </c:pt>
                <c:pt idx="3">
                  <c:v>6.3464435495999991</c:v>
                </c:pt>
                <c:pt idx="4">
                  <c:v>6.845452152</c:v>
                </c:pt>
                <c:pt idx="5">
                  <c:v>7.4054978535999982</c:v>
                </c:pt>
                <c:pt idx="6">
                  <c:v>8.4546487871999982</c:v>
                </c:pt>
                <c:pt idx="7">
                  <c:v>8.9017152224000018</c:v>
                </c:pt>
                <c:pt idx="8">
                  <c:v>9.4110314144</c:v>
                </c:pt>
                <c:pt idx="9">
                  <c:v>9.88315944</c:v>
                </c:pt>
                <c:pt idx="10">
                  <c:v>9.5848456704000018</c:v>
                </c:pt>
                <c:pt idx="11">
                  <c:v>9.5104693376</c:v>
                </c:pt>
                <c:pt idx="12">
                  <c:v>9.5387646816</c:v>
                </c:pt>
                <c:pt idx="13">
                  <c:v>9.8037303672</c:v>
                </c:pt>
                <c:pt idx="14">
                  <c:v>9.2970416</c:v>
                </c:pt>
                <c:pt idx="15">
                  <c:v>8.785704312</c:v>
                </c:pt>
              </c:numCache>
            </c:numRef>
          </c:yVal>
          <c:smooth val="1"/>
        </c:ser>
        <c:ser>
          <c:idx val="2"/>
          <c:order val="2"/>
          <c:tx>
            <c:v>Puissance à la roue en mode hybrid charge</c:v>
          </c:tx>
          <c:spPr>
            <a:ln>
              <a:solidFill>
                <a:srgbClr val="66FF33"/>
              </a:solidFill>
            </a:ln>
          </c:spPr>
          <c:marker>
            <c:symbol val="none"/>
          </c:marker>
          <c:xVal>
            <c:numRef>
              <c:f>'puissance motrice roue'!$A$4:$A$20</c:f>
              <c:numCache>
                <c:formatCode>General</c:formatCode>
                <c:ptCount val="17"/>
                <c:pt idx="0">
                  <c:v>3000</c:v>
                </c:pt>
                <c:pt idx="1">
                  <c:v>3500</c:v>
                </c:pt>
                <c:pt idx="2">
                  <c:v>4000</c:v>
                </c:pt>
                <c:pt idx="3">
                  <c:v>4500</c:v>
                </c:pt>
                <c:pt idx="4">
                  <c:v>5000</c:v>
                </c:pt>
                <c:pt idx="5">
                  <c:v>5500</c:v>
                </c:pt>
                <c:pt idx="6">
                  <c:v>6000</c:v>
                </c:pt>
                <c:pt idx="7">
                  <c:v>6500</c:v>
                </c:pt>
                <c:pt idx="8">
                  <c:v>7000</c:v>
                </c:pt>
                <c:pt idx="9">
                  <c:v>7500</c:v>
                </c:pt>
                <c:pt idx="10">
                  <c:v>8000</c:v>
                </c:pt>
                <c:pt idx="11">
                  <c:v>8500</c:v>
                </c:pt>
                <c:pt idx="12">
                  <c:v>9000</c:v>
                </c:pt>
                <c:pt idx="13">
                  <c:v>9500</c:v>
                </c:pt>
                <c:pt idx="14">
                  <c:v>10000</c:v>
                </c:pt>
                <c:pt idx="15">
                  <c:v>10500</c:v>
                </c:pt>
                <c:pt idx="16">
                  <c:v>11000</c:v>
                </c:pt>
              </c:numCache>
            </c:numRef>
          </c:xVal>
          <c:yVal>
            <c:numRef>
              <c:f>'puissance motrice roue'!$H$4:$H$19</c:f>
              <c:numCache>
                <c:formatCode>0.00</c:formatCode>
                <c:ptCount val="16"/>
                <c:pt idx="0">
                  <c:v>1.1184834815999996</c:v>
                </c:pt>
                <c:pt idx="1">
                  <c:v>1.8064645600000002</c:v>
                </c:pt>
                <c:pt idx="2">
                  <c:v>2.1597521407999998</c:v>
                </c:pt>
                <c:pt idx="3">
                  <c:v>2.4433119095999998</c:v>
                </c:pt>
                <c:pt idx="4">
                  <c:v>2.9221095520000007</c:v>
                </c:pt>
                <c:pt idx="5">
                  <c:v>3.5124716935999993</c:v>
                </c:pt>
                <c:pt idx="6">
                  <c:v>4.5212007071999984</c:v>
                </c:pt>
                <c:pt idx="7">
                  <c:v>4.9581616624000011</c:v>
                </c:pt>
                <c:pt idx="8">
                  <c:v>5.8413806144000002</c:v>
                </c:pt>
                <c:pt idx="9">
                  <c:v>6.9198374400000002</c:v>
                </c:pt>
                <c:pt idx="10">
                  <c:v>7.3289072704000011</c:v>
                </c:pt>
                <c:pt idx="11">
                  <c:v>7.7193830175999993</c:v>
                </c:pt>
                <c:pt idx="12">
                  <c:v>8.0912646816000002</c:v>
                </c:pt>
                <c:pt idx="13">
                  <c:v>8.3562303672000002</c:v>
                </c:pt>
                <c:pt idx="14">
                  <c:v>7.8495416000000002</c:v>
                </c:pt>
                <c:pt idx="15">
                  <c:v>7.3382043119999993</c:v>
                </c:pt>
              </c:numCache>
            </c:numRef>
          </c:yVal>
          <c:smooth val="1"/>
        </c:ser>
        <c:ser>
          <c:idx val="3"/>
          <c:order val="3"/>
          <c:tx>
            <c:v>Puissance sortie moteur scooter classique</c:v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'puissance motrice roue'!$A$4:$A$20</c:f>
              <c:numCache>
                <c:formatCode>General</c:formatCode>
                <c:ptCount val="17"/>
                <c:pt idx="0">
                  <c:v>3000</c:v>
                </c:pt>
                <c:pt idx="1">
                  <c:v>3500</c:v>
                </c:pt>
                <c:pt idx="2">
                  <c:v>4000</c:v>
                </c:pt>
                <c:pt idx="3">
                  <c:v>4500</c:v>
                </c:pt>
                <c:pt idx="4">
                  <c:v>5000</c:v>
                </c:pt>
                <c:pt idx="5">
                  <c:v>5500</c:v>
                </c:pt>
                <c:pt idx="6">
                  <c:v>6000</c:v>
                </c:pt>
                <c:pt idx="7">
                  <c:v>6500</c:v>
                </c:pt>
                <c:pt idx="8">
                  <c:v>7000</c:v>
                </c:pt>
                <c:pt idx="9">
                  <c:v>7500</c:v>
                </c:pt>
                <c:pt idx="10">
                  <c:v>8000</c:v>
                </c:pt>
                <c:pt idx="11">
                  <c:v>8500</c:v>
                </c:pt>
                <c:pt idx="12">
                  <c:v>9000</c:v>
                </c:pt>
                <c:pt idx="13">
                  <c:v>9500</c:v>
                </c:pt>
                <c:pt idx="14">
                  <c:v>10000</c:v>
                </c:pt>
                <c:pt idx="15">
                  <c:v>10500</c:v>
                </c:pt>
                <c:pt idx="16">
                  <c:v>11000</c:v>
                </c:pt>
              </c:numCache>
            </c:numRef>
          </c:xVal>
          <c:yVal>
            <c:numRef>
              <c:f>'puissance motrice roue'!$C$4:$C$19</c:f>
              <c:numCache>
                <c:formatCode>0.00</c:formatCode>
                <c:ptCount val="16"/>
                <c:pt idx="0">
                  <c:v>2.5659834816</c:v>
                </c:pt>
                <c:pt idx="1">
                  <c:v>3.2539645600000004</c:v>
                </c:pt>
                <c:pt idx="2">
                  <c:v>3.6072521407999991</c:v>
                </c:pt>
                <c:pt idx="3">
                  <c:v>3.8908119096</c:v>
                </c:pt>
                <c:pt idx="4">
                  <c:v>4.369609552</c:v>
                </c:pt>
                <c:pt idx="5">
                  <c:v>4.9599716935999991</c:v>
                </c:pt>
                <c:pt idx="6">
                  <c:v>5.9687007071999982</c:v>
                </c:pt>
                <c:pt idx="7">
                  <c:v>6.4056616624000009</c:v>
                </c:pt>
                <c:pt idx="8">
                  <c:v>7.2888806144</c:v>
                </c:pt>
                <c:pt idx="9">
                  <c:v>8.36733744</c:v>
                </c:pt>
                <c:pt idx="10">
                  <c:v>8.7764072704</c:v>
                </c:pt>
                <c:pt idx="11">
                  <c:v>9.1668830175999982</c:v>
                </c:pt>
                <c:pt idx="12">
                  <c:v>9.5387646816</c:v>
                </c:pt>
                <c:pt idx="13">
                  <c:v>9.8037303672</c:v>
                </c:pt>
                <c:pt idx="14">
                  <c:v>9.2970416</c:v>
                </c:pt>
                <c:pt idx="15">
                  <c:v>8.785704312</c:v>
                </c:pt>
              </c:numCache>
            </c:numRef>
          </c:yVal>
          <c:smooth val="1"/>
        </c:ser>
        <c:axId val="51664768"/>
        <c:axId val="51666944"/>
      </c:scatterChart>
      <c:valAx>
        <c:axId val="51664768"/>
        <c:scaling>
          <c:orientation val="minMax"/>
          <c:min val="30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Régime moteur</a:t>
                </a:r>
                <a:r>
                  <a:rPr lang="fr-FR" baseline="0"/>
                  <a:t> ( Tr/min 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42624590635847937"/>
              <c:y val="0.94746171556643788"/>
            </c:manualLayout>
          </c:layout>
          <c:spPr>
            <a:solidFill>
              <a:srgbClr val="FFCCFF"/>
            </a:solidFill>
          </c:spPr>
        </c:title>
        <c:numFmt formatCode="General" sourceLinked="1"/>
        <c:tickLblPos val="nextTo"/>
        <c:crossAx val="51666944"/>
        <c:crosses val="autoZero"/>
        <c:crossBetween val="midCat"/>
      </c:valAx>
      <c:valAx>
        <c:axId val="5166694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Puissance (KW)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51664768"/>
        <c:crossesAt val="3000"/>
        <c:crossBetween val="midCat"/>
      </c:valAx>
    </c:plotArea>
    <c:legend>
      <c:legendPos val="r"/>
      <c:layout>
        <c:manualLayout>
          <c:xMode val="edge"/>
          <c:yMode val="edge"/>
          <c:x val="0.5070279569892473"/>
          <c:y val="0.5402505686304685"/>
          <c:w val="0.42415483870967791"/>
          <c:h val="0.11090440279686531"/>
        </c:manualLayout>
      </c:layout>
    </c:legend>
    <c:plotVisOnly val="1"/>
    <c:dispBlanksAs val="gap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Puissance roue = f (Vitesse véhicule)</a:t>
            </a:r>
          </a:p>
        </c:rich>
      </c:tx>
    </c:title>
    <c:plotArea>
      <c:layout>
        <c:manualLayout>
          <c:layoutTarget val="inner"/>
          <c:xMode val="edge"/>
          <c:yMode val="edge"/>
          <c:x val="0.14571171267248501"/>
          <c:y val="7.367846707229192E-2"/>
          <c:w val="0.78166731400727352"/>
          <c:h val="0.82368412780737732"/>
        </c:manualLayout>
      </c:layout>
      <c:scatterChart>
        <c:scatterStyle val="smoothMarker"/>
        <c:ser>
          <c:idx val="0"/>
          <c:order val="0"/>
          <c:tx>
            <c:v>Puissance roue mode hybride power</c:v>
          </c:tx>
          <c:spPr>
            <a:ln>
              <a:solidFill>
                <a:srgbClr val="CC3300"/>
              </a:solidFill>
            </a:ln>
          </c:spPr>
          <c:marker>
            <c:symbol val="none"/>
          </c:marker>
          <c:xVal>
            <c:numRef>
              <c:f>'Puissance roue f( V véhicule )'!$D$5:$D$21</c:f>
              <c:numCache>
                <c:formatCode>0.00</c:formatCode>
                <c:ptCount val="17"/>
                <c:pt idx="0">
                  <c:v>25.0979408064</c:v>
                </c:pt>
                <c:pt idx="1">
                  <c:v>29.280930940799998</c:v>
                </c:pt>
                <c:pt idx="2">
                  <c:v>33.463921075199998</c:v>
                </c:pt>
                <c:pt idx="3">
                  <c:v>37.646911209600006</c:v>
                </c:pt>
                <c:pt idx="4">
                  <c:v>41.829901344</c:v>
                </c:pt>
                <c:pt idx="5">
                  <c:v>46.012891478399993</c:v>
                </c:pt>
                <c:pt idx="6">
                  <c:v>50.195881612800001</c:v>
                </c:pt>
                <c:pt idx="7">
                  <c:v>54.378871747200002</c:v>
                </c:pt>
                <c:pt idx="8">
                  <c:v>58.561861881599995</c:v>
                </c:pt>
                <c:pt idx="9">
                  <c:v>62.744852015999996</c:v>
                </c:pt>
                <c:pt idx="10">
                  <c:v>66.927842150399997</c:v>
                </c:pt>
                <c:pt idx="11">
                  <c:v>71.110832284799997</c:v>
                </c:pt>
                <c:pt idx="12">
                  <c:v>75.293822419200012</c:v>
                </c:pt>
                <c:pt idx="13">
                  <c:v>79.476812553599999</c:v>
                </c:pt>
                <c:pt idx="14">
                  <c:v>83.659802687999999</c:v>
                </c:pt>
                <c:pt idx="15">
                  <c:v>87.8427928224</c:v>
                </c:pt>
                <c:pt idx="16">
                  <c:v>92.025782956799986</c:v>
                </c:pt>
              </c:numCache>
            </c:numRef>
          </c:xVal>
          <c:yVal>
            <c:numRef>
              <c:f>'Puissance roue f( V véhicule )'!$F$5:$F$20</c:f>
              <c:numCache>
                <c:formatCode>0.00</c:formatCode>
                <c:ptCount val="16"/>
                <c:pt idx="0">
                  <c:v>4.9306658016</c:v>
                </c:pt>
                <c:pt idx="1">
                  <c:v>5.62369962</c:v>
                </c:pt>
                <c:pt idx="2">
                  <c:v>6.0325673407999991</c:v>
                </c:pt>
                <c:pt idx="3">
                  <c:v>6.3464435495999991</c:v>
                </c:pt>
                <c:pt idx="4">
                  <c:v>6.845452152</c:v>
                </c:pt>
                <c:pt idx="5">
                  <c:v>7.4054978535999982</c:v>
                </c:pt>
                <c:pt idx="6">
                  <c:v>8.4546487871999982</c:v>
                </c:pt>
                <c:pt idx="7">
                  <c:v>8.9017152224000018</c:v>
                </c:pt>
                <c:pt idx="8">
                  <c:v>9.4110314144</c:v>
                </c:pt>
                <c:pt idx="9">
                  <c:v>9.88315944</c:v>
                </c:pt>
                <c:pt idx="10">
                  <c:v>9.5848456704000018</c:v>
                </c:pt>
                <c:pt idx="11">
                  <c:v>9.5104693376</c:v>
                </c:pt>
                <c:pt idx="12">
                  <c:v>9.5387646816</c:v>
                </c:pt>
                <c:pt idx="13">
                  <c:v>9.8037303672</c:v>
                </c:pt>
                <c:pt idx="14">
                  <c:v>9.2970416</c:v>
                </c:pt>
                <c:pt idx="15">
                  <c:v>8.785704312</c:v>
                </c:pt>
              </c:numCache>
            </c:numRef>
          </c:yVal>
          <c:smooth val="1"/>
        </c:ser>
        <c:ser>
          <c:idx val="1"/>
          <c:order val="1"/>
          <c:tx>
            <c:v>Puissance roue moteur thermique</c:v>
          </c:tx>
          <c:spPr>
            <a:ln>
              <a:solidFill>
                <a:srgbClr val="9BBB59">
                  <a:lumMod val="60000"/>
                  <a:lumOff val="40000"/>
                </a:srgbClr>
              </a:solidFill>
            </a:ln>
          </c:spPr>
          <c:marker>
            <c:symbol val="none"/>
          </c:marker>
          <c:xVal>
            <c:numRef>
              <c:f>'Puissance roue f( V véhicule )'!$D$5:$D$21</c:f>
              <c:numCache>
                <c:formatCode>0.00</c:formatCode>
                <c:ptCount val="17"/>
                <c:pt idx="0">
                  <c:v>25.0979408064</c:v>
                </c:pt>
                <c:pt idx="1">
                  <c:v>29.280930940799998</c:v>
                </c:pt>
                <c:pt idx="2">
                  <c:v>33.463921075199998</c:v>
                </c:pt>
                <c:pt idx="3">
                  <c:v>37.646911209600006</c:v>
                </c:pt>
                <c:pt idx="4">
                  <c:v>41.829901344</c:v>
                </c:pt>
                <c:pt idx="5">
                  <c:v>46.012891478399993</c:v>
                </c:pt>
                <c:pt idx="6">
                  <c:v>50.195881612800001</c:v>
                </c:pt>
                <c:pt idx="7">
                  <c:v>54.378871747200002</c:v>
                </c:pt>
                <c:pt idx="8">
                  <c:v>58.561861881599995</c:v>
                </c:pt>
                <c:pt idx="9">
                  <c:v>62.744852015999996</c:v>
                </c:pt>
                <c:pt idx="10">
                  <c:v>66.927842150399997</c:v>
                </c:pt>
                <c:pt idx="11">
                  <c:v>71.110832284799997</c:v>
                </c:pt>
                <c:pt idx="12">
                  <c:v>75.293822419200012</c:v>
                </c:pt>
                <c:pt idx="13">
                  <c:v>79.476812553599999</c:v>
                </c:pt>
                <c:pt idx="14">
                  <c:v>83.659802687999999</c:v>
                </c:pt>
                <c:pt idx="15">
                  <c:v>87.8427928224</c:v>
                </c:pt>
                <c:pt idx="16">
                  <c:v>92.025782956799986</c:v>
                </c:pt>
              </c:numCache>
            </c:numRef>
          </c:xVal>
          <c:yVal>
            <c:numRef>
              <c:f>'Puissance roue f( V véhicule )'!$E$5:$E$21</c:f>
              <c:numCache>
                <c:formatCode>0.00</c:formatCode>
                <c:ptCount val="17"/>
                <c:pt idx="0">
                  <c:v>2.5659834816</c:v>
                </c:pt>
                <c:pt idx="1">
                  <c:v>3.2539645600000004</c:v>
                </c:pt>
                <c:pt idx="2">
                  <c:v>3.6072521407999991</c:v>
                </c:pt>
                <c:pt idx="3">
                  <c:v>3.8908119096</c:v>
                </c:pt>
                <c:pt idx="4">
                  <c:v>4.369609552</c:v>
                </c:pt>
                <c:pt idx="5">
                  <c:v>4.9599716935999991</c:v>
                </c:pt>
                <c:pt idx="6">
                  <c:v>5.9687007071999982</c:v>
                </c:pt>
                <c:pt idx="7">
                  <c:v>6.4056616624000009</c:v>
                </c:pt>
                <c:pt idx="8">
                  <c:v>7.2888806144</c:v>
                </c:pt>
                <c:pt idx="9">
                  <c:v>8.36733744</c:v>
                </c:pt>
                <c:pt idx="10">
                  <c:v>8.7764072704</c:v>
                </c:pt>
                <c:pt idx="11">
                  <c:v>9.1668830175999982</c:v>
                </c:pt>
                <c:pt idx="12">
                  <c:v>9.5387646816</c:v>
                </c:pt>
                <c:pt idx="13">
                  <c:v>9.8037303672</c:v>
                </c:pt>
                <c:pt idx="14">
                  <c:v>9.2970416</c:v>
                </c:pt>
                <c:pt idx="15">
                  <c:v>8.785704312</c:v>
                </c:pt>
              </c:numCache>
            </c:numRef>
          </c:yVal>
          <c:smooth val="1"/>
        </c:ser>
        <c:ser>
          <c:idx val="2"/>
          <c:order val="2"/>
          <c:tx>
            <c:v>Puissance roue  hybid charge</c:v>
          </c:tx>
          <c:spPr>
            <a:ln>
              <a:solidFill>
                <a:srgbClr val="00FF00"/>
              </a:solidFill>
            </a:ln>
          </c:spPr>
          <c:marker>
            <c:symbol val="none"/>
          </c:marker>
          <c:xVal>
            <c:numRef>
              <c:f>'Puissance roue f( V véhicule )'!$D$5:$D$21</c:f>
              <c:numCache>
                <c:formatCode>0.00</c:formatCode>
                <c:ptCount val="17"/>
                <c:pt idx="0">
                  <c:v>25.0979408064</c:v>
                </c:pt>
                <c:pt idx="1">
                  <c:v>29.280930940799998</c:v>
                </c:pt>
                <c:pt idx="2">
                  <c:v>33.463921075199998</c:v>
                </c:pt>
                <c:pt idx="3">
                  <c:v>37.646911209600006</c:v>
                </c:pt>
                <c:pt idx="4">
                  <c:v>41.829901344</c:v>
                </c:pt>
                <c:pt idx="5">
                  <c:v>46.012891478399993</c:v>
                </c:pt>
                <c:pt idx="6">
                  <c:v>50.195881612800001</c:v>
                </c:pt>
                <c:pt idx="7">
                  <c:v>54.378871747200002</c:v>
                </c:pt>
                <c:pt idx="8">
                  <c:v>58.561861881599995</c:v>
                </c:pt>
                <c:pt idx="9">
                  <c:v>62.744852015999996</c:v>
                </c:pt>
                <c:pt idx="10">
                  <c:v>66.927842150399997</c:v>
                </c:pt>
                <c:pt idx="11">
                  <c:v>71.110832284799997</c:v>
                </c:pt>
                <c:pt idx="12">
                  <c:v>75.293822419200012</c:v>
                </c:pt>
                <c:pt idx="13">
                  <c:v>79.476812553599999</c:v>
                </c:pt>
                <c:pt idx="14">
                  <c:v>83.659802687999999</c:v>
                </c:pt>
                <c:pt idx="15">
                  <c:v>87.8427928224</c:v>
                </c:pt>
                <c:pt idx="16">
                  <c:v>92.025782956799986</c:v>
                </c:pt>
              </c:numCache>
            </c:numRef>
          </c:xVal>
          <c:yVal>
            <c:numRef>
              <c:f>'Puissance roue f( V véhicule )'!$G$5:$G$20</c:f>
              <c:numCache>
                <c:formatCode>0.00</c:formatCode>
                <c:ptCount val="16"/>
                <c:pt idx="0">
                  <c:v>1.1184834815999996</c:v>
                </c:pt>
                <c:pt idx="1">
                  <c:v>1.8064645600000002</c:v>
                </c:pt>
                <c:pt idx="2">
                  <c:v>2.1597521407999998</c:v>
                </c:pt>
                <c:pt idx="3">
                  <c:v>2.4433119095999998</c:v>
                </c:pt>
                <c:pt idx="4">
                  <c:v>2.9221095520000007</c:v>
                </c:pt>
                <c:pt idx="5">
                  <c:v>3.5124716935999993</c:v>
                </c:pt>
                <c:pt idx="6">
                  <c:v>4.5212007071999984</c:v>
                </c:pt>
                <c:pt idx="7">
                  <c:v>4.9581616624000011</c:v>
                </c:pt>
                <c:pt idx="8">
                  <c:v>5.8413806144000002</c:v>
                </c:pt>
                <c:pt idx="9">
                  <c:v>6.9198374400000002</c:v>
                </c:pt>
                <c:pt idx="10">
                  <c:v>7.3289072704000011</c:v>
                </c:pt>
                <c:pt idx="11">
                  <c:v>7.7193830175999993</c:v>
                </c:pt>
                <c:pt idx="12">
                  <c:v>8.0912646816000002</c:v>
                </c:pt>
                <c:pt idx="13">
                  <c:v>8.3562303672000002</c:v>
                </c:pt>
                <c:pt idx="14">
                  <c:v>7.8495416000000002</c:v>
                </c:pt>
                <c:pt idx="15">
                  <c:v>7.3382043119999993</c:v>
                </c:pt>
              </c:numCache>
            </c:numRef>
          </c:yVal>
          <c:smooth val="1"/>
        </c:ser>
        <c:axId val="51722112"/>
        <c:axId val="51728384"/>
      </c:scatterChart>
      <c:valAx>
        <c:axId val="51722112"/>
        <c:scaling>
          <c:orientation val="minMax"/>
          <c:min val="2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Vitesse véhicule (km/h)</a:t>
                </a:r>
              </a:p>
            </c:rich>
          </c:tx>
          <c:spPr>
            <a:solidFill>
              <a:srgbClr val="FFFF66"/>
            </a:solidFill>
          </c:spPr>
        </c:title>
        <c:numFmt formatCode="0.00" sourceLinked="1"/>
        <c:tickLblPos val="nextTo"/>
        <c:crossAx val="51728384"/>
        <c:crosses val="autoZero"/>
        <c:crossBetween val="midCat"/>
      </c:valAx>
      <c:valAx>
        <c:axId val="51728384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Puissance</a:t>
                </a:r>
                <a:r>
                  <a:rPr lang="fr-FR" baseline="0"/>
                  <a:t> (KW)</a:t>
                </a:r>
                <a:endParaRPr lang="fr-FR"/>
              </a:p>
            </c:rich>
          </c:tx>
        </c:title>
        <c:numFmt formatCode="0.00" sourceLinked="1"/>
        <c:majorTickMark val="none"/>
        <c:tickLblPos val="nextTo"/>
        <c:crossAx val="51722112"/>
        <c:crosses val="autoZero"/>
        <c:crossBetween val="midCat"/>
      </c:valAx>
      <c:spPr>
        <a:noFill/>
        <a:ln>
          <a:solidFill>
            <a:schemeClr val="accent6">
              <a:lumMod val="60000"/>
              <a:lumOff val="4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53537998495109107"/>
          <c:y val="0.67083915528778049"/>
          <c:w val="0.33971407072987309"/>
          <c:h val="0.13118551769813799"/>
        </c:manualLayout>
      </c:layout>
    </c:legend>
    <c:plotVisOnly val="1"/>
    <c:dispBlanksAs val="gap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Compairaison</a:t>
            </a:r>
            <a:r>
              <a:rPr lang="fr-FR" baseline="0"/>
              <a:t> puissance motrice et  puissance résistante à l'avancement</a:t>
            </a:r>
            <a:endParaRPr lang="fr-FR"/>
          </a:p>
        </c:rich>
      </c:tx>
      <c:layout>
        <c:manualLayout>
          <c:xMode val="edge"/>
          <c:yMode val="edge"/>
          <c:x val="0.11937949300037823"/>
          <c:y val="1.7043293824540298E-2"/>
        </c:manualLayout>
      </c:layout>
    </c:title>
    <c:plotArea>
      <c:layout>
        <c:manualLayout>
          <c:layoutTarget val="inner"/>
          <c:xMode val="edge"/>
          <c:yMode val="edge"/>
          <c:x val="0.14169559069289128"/>
          <c:y val="0.15593098183394838"/>
          <c:w val="0.79946517468517364"/>
          <c:h val="0.75729546182964769"/>
        </c:manualLayout>
      </c:layout>
      <c:scatterChart>
        <c:scatterStyle val="smoothMarker"/>
        <c:ser>
          <c:idx val="0"/>
          <c:order val="0"/>
          <c:tx>
            <c:v>Puissance roue hybride power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'Puissance motrice résistante'!$A$5:$A$21</c:f>
              <c:numCache>
                <c:formatCode>0.00</c:formatCode>
                <c:ptCount val="17"/>
                <c:pt idx="0">
                  <c:v>25.0979408064</c:v>
                </c:pt>
                <c:pt idx="1">
                  <c:v>29.280930940799998</c:v>
                </c:pt>
                <c:pt idx="2">
                  <c:v>33.463921075199998</c:v>
                </c:pt>
                <c:pt idx="3">
                  <c:v>37.646911209600006</c:v>
                </c:pt>
                <c:pt idx="4">
                  <c:v>41.829901344</c:v>
                </c:pt>
                <c:pt idx="5">
                  <c:v>46.012891478399993</c:v>
                </c:pt>
                <c:pt idx="6">
                  <c:v>50.195881612800001</c:v>
                </c:pt>
                <c:pt idx="7">
                  <c:v>54.378871747200002</c:v>
                </c:pt>
                <c:pt idx="8">
                  <c:v>58.561861881599995</c:v>
                </c:pt>
                <c:pt idx="9">
                  <c:v>62.744852015999996</c:v>
                </c:pt>
                <c:pt idx="10">
                  <c:v>66.927842150399997</c:v>
                </c:pt>
                <c:pt idx="11">
                  <c:v>71.110832284799997</c:v>
                </c:pt>
                <c:pt idx="12">
                  <c:v>75.293822419200012</c:v>
                </c:pt>
                <c:pt idx="13">
                  <c:v>79.476812553599999</c:v>
                </c:pt>
                <c:pt idx="14">
                  <c:v>83.659802687999999</c:v>
                </c:pt>
                <c:pt idx="15">
                  <c:v>87.8427928224</c:v>
                </c:pt>
                <c:pt idx="16">
                  <c:v>92.025782956799986</c:v>
                </c:pt>
              </c:numCache>
            </c:numRef>
          </c:xVal>
          <c:yVal>
            <c:numRef>
              <c:f>'Puissance motrice résistante'!$C$5:$C$20</c:f>
              <c:numCache>
                <c:formatCode>0.00</c:formatCode>
                <c:ptCount val="16"/>
                <c:pt idx="0">
                  <c:v>4.9306658016</c:v>
                </c:pt>
                <c:pt idx="1">
                  <c:v>5.62369962</c:v>
                </c:pt>
                <c:pt idx="2">
                  <c:v>6.0325673407999991</c:v>
                </c:pt>
                <c:pt idx="3">
                  <c:v>6.3464435495999991</c:v>
                </c:pt>
                <c:pt idx="4">
                  <c:v>6.845452152</c:v>
                </c:pt>
                <c:pt idx="5">
                  <c:v>7.4054978535999982</c:v>
                </c:pt>
                <c:pt idx="6">
                  <c:v>8.4546487871999982</c:v>
                </c:pt>
                <c:pt idx="7">
                  <c:v>8.9017152224000018</c:v>
                </c:pt>
                <c:pt idx="8">
                  <c:v>9.4110314144</c:v>
                </c:pt>
                <c:pt idx="9">
                  <c:v>9.88315944</c:v>
                </c:pt>
                <c:pt idx="10">
                  <c:v>9.5848456704000018</c:v>
                </c:pt>
                <c:pt idx="11">
                  <c:v>9.5104693376</c:v>
                </c:pt>
                <c:pt idx="12">
                  <c:v>9.5387646816</c:v>
                </c:pt>
                <c:pt idx="13">
                  <c:v>9.8037303672</c:v>
                </c:pt>
                <c:pt idx="14">
                  <c:v>9.2970416</c:v>
                </c:pt>
                <c:pt idx="15">
                  <c:v>8.785704312</c:v>
                </c:pt>
              </c:numCache>
            </c:numRef>
          </c:yVal>
          <c:smooth val="1"/>
        </c:ser>
        <c:ser>
          <c:idx val="1"/>
          <c:order val="1"/>
          <c:tx>
            <c:v>'Puissance résistante à l'avancement du scout hybride "</c:v>
          </c:tx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'Puissance motrice résistante'!$E$5:$E$13</c:f>
              <c:numCache>
                <c:formatCode>0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</c:numCache>
            </c:numRef>
          </c:xVal>
          <c:yVal>
            <c:numRef>
              <c:f>'Puissance motrice résistante'!$G$5:$G$13</c:f>
              <c:numCache>
                <c:formatCode>0.00</c:formatCode>
                <c:ptCount val="9"/>
                <c:pt idx="0">
                  <c:v>0.1091889574759945</c:v>
                </c:pt>
                <c:pt idx="1">
                  <c:v>0.28684499314128942</c:v>
                </c:pt>
                <c:pt idx="2">
                  <c:v>0.60143518518518524</c:v>
                </c:pt>
                <c:pt idx="3">
                  <c:v>1.1214266117969822</c:v>
                </c:pt>
                <c:pt idx="4">
                  <c:v>1.9152863511659808</c:v>
                </c:pt>
                <c:pt idx="5">
                  <c:v>3.0514814814814817</c:v>
                </c:pt>
                <c:pt idx="6">
                  <c:v>4.5984790809327842</c:v>
                </c:pt>
                <c:pt idx="7">
                  <c:v>6.6247462277091911</c:v>
                </c:pt>
                <c:pt idx="8">
                  <c:v>9.1987500000000004</c:v>
                </c:pt>
              </c:numCache>
            </c:numRef>
          </c:yVal>
          <c:smooth val="1"/>
        </c:ser>
        <c:ser>
          <c:idx val="2"/>
          <c:order val="2"/>
          <c:tx>
            <c:v>Puissance roue Thermique</c:v>
          </c:tx>
          <c:marker>
            <c:symbol val="none"/>
          </c:marker>
          <c:xVal>
            <c:numRef>
              <c:f>'Puissance motrice résistante'!$A$5:$A$20</c:f>
              <c:numCache>
                <c:formatCode>0.00</c:formatCode>
                <c:ptCount val="16"/>
                <c:pt idx="0">
                  <c:v>25.0979408064</c:v>
                </c:pt>
                <c:pt idx="1">
                  <c:v>29.280930940799998</c:v>
                </c:pt>
                <c:pt idx="2">
                  <c:v>33.463921075199998</c:v>
                </c:pt>
                <c:pt idx="3">
                  <c:v>37.646911209600006</c:v>
                </c:pt>
                <c:pt idx="4">
                  <c:v>41.829901344</c:v>
                </c:pt>
                <c:pt idx="5">
                  <c:v>46.012891478399993</c:v>
                </c:pt>
                <c:pt idx="6">
                  <c:v>50.195881612800001</c:v>
                </c:pt>
                <c:pt idx="7">
                  <c:v>54.378871747200002</c:v>
                </c:pt>
                <c:pt idx="8">
                  <c:v>58.561861881599995</c:v>
                </c:pt>
                <c:pt idx="9">
                  <c:v>62.744852015999996</c:v>
                </c:pt>
                <c:pt idx="10">
                  <c:v>66.927842150399997</c:v>
                </c:pt>
                <c:pt idx="11">
                  <c:v>71.110832284799997</c:v>
                </c:pt>
                <c:pt idx="12">
                  <c:v>75.293822419200012</c:v>
                </c:pt>
                <c:pt idx="13">
                  <c:v>79.476812553599999</c:v>
                </c:pt>
                <c:pt idx="14">
                  <c:v>83.659802687999999</c:v>
                </c:pt>
                <c:pt idx="15">
                  <c:v>87.8427928224</c:v>
                </c:pt>
              </c:numCache>
            </c:numRef>
          </c:xVal>
          <c:yVal>
            <c:numRef>
              <c:f>'Puissance motrice résistante'!$B$5:$B$20</c:f>
              <c:numCache>
                <c:formatCode>0.00</c:formatCode>
                <c:ptCount val="16"/>
                <c:pt idx="0">
                  <c:v>2.5659834816</c:v>
                </c:pt>
                <c:pt idx="1">
                  <c:v>3.2539645600000004</c:v>
                </c:pt>
                <c:pt idx="2">
                  <c:v>3.6072521407999991</c:v>
                </c:pt>
                <c:pt idx="3">
                  <c:v>3.8908119096</c:v>
                </c:pt>
                <c:pt idx="4">
                  <c:v>4.369609552</c:v>
                </c:pt>
                <c:pt idx="5">
                  <c:v>4.9599716935999991</c:v>
                </c:pt>
                <c:pt idx="6">
                  <c:v>5.9687007071999982</c:v>
                </c:pt>
                <c:pt idx="7">
                  <c:v>6.4056616624000009</c:v>
                </c:pt>
                <c:pt idx="8">
                  <c:v>7.2888806144</c:v>
                </c:pt>
                <c:pt idx="9">
                  <c:v>8.36733744</c:v>
                </c:pt>
                <c:pt idx="10">
                  <c:v>8.7764072704</c:v>
                </c:pt>
                <c:pt idx="11">
                  <c:v>9.1668830175999982</c:v>
                </c:pt>
                <c:pt idx="12">
                  <c:v>9.5387646816</c:v>
                </c:pt>
                <c:pt idx="13">
                  <c:v>9.8037303672</c:v>
                </c:pt>
                <c:pt idx="14">
                  <c:v>9.2970416</c:v>
                </c:pt>
                <c:pt idx="15">
                  <c:v>8.785704312</c:v>
                </c:pt>
              </c:numCache>
            </c:numRef>
          </c:yVal>
          <c:smooth val="1"/>
        </c:ser>
        <c:ser>
          <c:idx val="3"/>
          <c:order val="3"/>
          <c:tx>
            <c:v>Puissance résistante à l'avancement scout classique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'Puissance motrice résistante'!$E$5:$E$13</c:f>
              <c:numCache>
                <c:formatCode>0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</c:numCache>
            </c:numRef>
          </c:xVal>
          <c:yVal>
            <c:numRef>
              <c:f>'Puissance motrice résistante'!$F$5:$F$13</c:f>
              <c:numCache>
                <c:formatCode>0.00</c:formatCode>
                <c:ptCount val="9"/>
                <c:pt idx="0">
                  <c:v>9.3911179698216732E-2</c:v>
                </c:pt>
                <c:pt idx="1">
                  <c:v>0.25628943758573386</c:v>
                </c:pt>
                <c:pt idx="2">
                  <c:v>0.55560185185185185</c:v>
                </c:pt>
                <c:pt idx="3">
                  <c:v>1.0603155006858711</c:v>
                </c:pt>
                <c:pt idx="4">
                  <c:v>1.8388974622770917</c:v>
                </c:pt>
                <c:pt idx="5">
                  <c:v>2.9598148148148153</c:v>
                </c:pt>
                <c:pt idx="6">
                  <c:v>4.4915346364883391</c:v>
                </c:pt>
                <c:pt idx="7">
                  <c:v>6.5025240054869684</c:v>
                </c:pt>
                <c:pt idx="8">
                  <c:v>9.0612499999999994</c:v>
                </c:pt>
              </c:numCache>
            </c:numRef>
          </c:yVal>
          <c:smooth val="1"/>
        </c:ser>
        <c:ser>
          <c:idx val="4"/>
          <c:order val="4"/>
          <c:tx>
            <c:v>Puissance roue en hybrid charge</c:v>
          </c:tx>
          <c:spPr>
            <a:ln>
              <a:solidFill>
                <a:srgbClr val="00FF00"/>
              </a:solidFill>
            </a:ln>
          </c:spPr>
          <c:marker>
            <c:symbol val="none"/>
          </c:marker>
          <c:xVal>
            <c:numRef>
              <c:f>'Puissance motrice résistante'!$A$5:$A$21</c:f>
              <c:numCache>
                <c:formatCode>0.00</c:formatCode>
                <c:ptCount val="17"/>
                <c:pt idx="0">
                  <c:v>25.0979408064</c:v>
                </c:pt>
                <c:pt idx="1">
                  <c:v>29.280930940799998</c:v>
                </c:pt>
                <c:pt idx="2">
                  <c:v>33.463921075199998</c:v>
                </c:pt>
                <c:pt idx="3">
                  <c:v>37.646911209600006</c:v>
                </c:pt>
                <c:pt idx="4">
                  <c:v>41.829901344</c:v>
                </c:pt>
                <c:pt idx="5">
                  <c:v>46.012891478399993</c:v>
                </c:pt>
                <c:pt idx="6">
                  <c:v>50.195881612800001</c:v>
                </c:pt>
                <c:pt idx="7">
                  <c:v>54.378871747200002</c:v>
                </c:pt>
                <c:pt idx="8">
                  <c:v>58.561861881599995</c:v>
                </c:pt>
                <c:pt idx="9">
                  <c:v>62.744852015999996</c:v>
                </c:pt>
                <c:pt idx="10">
                  <c:v>66.927842150399997</c:v>
                </c:pt>
                <c:pt idx="11">
                  <c:v>71.110832284799997</c:v>
                </c:pt>
                <c:pt idx="12">
                  <c:v>75.293822419200012</c:v>
                </c:pt>
                <c:pt idx="13">
                  <c:v>79.476812553599999</c:v>
                </c:pt>
                <c:pt idx="14">
                  <c:v>83.659802687999999</c:v>
                </c:pt>
                <c:pt idx="15">
                  <c:v>87.8427928224</c:v>
                </c:pt>
                <c:pt idx="16">
                  <c:v>92.025782956799986</c:v>
                </c:pt>
              </c:numCache>
            </c:numRef>
          </c:xVal>
          <c:yVal>
            <c:numRef>
              <c:f>'Puissance motrice résistante'!$D$5:$D$20</c:f>
              <c:numCache>
                <c:formatCode>0.00</c:formatCode>
                <c:ptCount val="16"/>
                <c:pt idx="0">
                  <c:v>1.1184834815999996</c:v>
                </c:pt>
                <c:pt idx="1">
                  <c:v>1.8064645600000002</c:v>
                </c:pt>
                <c:pt idx="2">
                  <c:v>2.1597521407999998</c:v>
                </c:pt>
                <c:pt idx="3">
                  <c:v>2.4433119095999998</c:v>
                </c:pt>
                <c:pt idx="4">
                  <c:v>2.9221095520000007</c:v>
                </c:pt>
                <c:pt idx="5">
                  <c:v>3.5124716935999993</c:v>
                </c:pt>
                <c:pt idx="6">
                  <c:v>4.5212007071999984</c:v>
                </c:pt>
                <c:pt idx="7">
                  <c:v>4.9581616624000011</c:v>
                </c:pt>
                <c:pt idx="8">
                  <c:v>5.8413806144000002</c:v>
                </c:pt>
                <c:pt idx="9">
                  <c:v>6.9198374400000002</c:v>
                </c:pt>
                <c:pt idx="10">
                  <c:v>7.3289072704000011</c:v>
                </c:pt>
                <c:pt idx="11">
                  <c:v>7.7193830175999993</c:v>
                </c:pt>
                <c:pt idx="12">
                  <c:v>8.0912646816000002</c:v>
                </c:pt>
                <c:pt idx="13">
                  <c:v>8.3562303672000002</c:v>
                </c:pt>
                <c:pt idx="14">
                  <c:v>7.8495416000000002</c:v>
                </c:pt>
                <c:pt idx="15">
                  <c:v>7.3382043119999993</c:v>
                </c:pt>
              </c:numCache>
            </c:numRef>
          </c:yVal>
          <c:smooth val="1"/>
        </c:ser>
        <c:axId val="52317568"/>
        <c:axId val="52336128"/>
      </c:scatterChart>
      <c:valAx>
        <c:axId val="52317568"/>
        <c:scaling>
          <c:orientation val="minMax"/>
          <c:min val="2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Vitesse</a:t>
                </a:r>
                <a:r>
                  <a:rPr lang="fr-FR" baseline="0"/>
                  <a:t> véhicule (km/h)</a:t>
                </a:r>
                <a:endParaRPr lang="fr-FR"/>
              </a:p>
            </c:rich>
          </c:tx>
          <c:spPr>
            <a:solidFill>
              <a:srgbClr val="FFFF00"/>
            </a:solidFill>
          </c:spPr>
        </c:title>
        <c:numFmt formatCode="0.00" sourceLinked="1"/>
        <c:tickLblPos val="nextTo"/>
        <c:crossAx val="52336128"/>
        <c:crosses val="autoZero"/>
        <c:crossBetween val="midCat"/>
      </c:valAx>
      <c:valAx>
        <c:axId val="5233612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Puissance (KW)</a:t>
                </a:r>
              </a:p>
            </c:rich>
          </c:tx>
        </c:title>
        <c:numFmt formatCode="0.00" sourceLinked="1"/>
        <c:majorTickMark val="none"/>
        <c:tickLblPos val="nextTo"/>
        <c:crossAx val="5231756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980973708077919"/>
          <c:y val="8.4285887070293705E-2"/>
          <c:w val="0.41771265462546492"/>
          <c:h val="0.32162119866278682"/>
        </c:manualLayout>
      </c:layout>
    </c:legend>
    <c:plotVisOnly val="1"/>
    <c:dispBlanksAs val="gap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557894</xdr:colOff>
      <xdr:row>1</xdr:row>
      <xdr:rowOff>0</xdr:rowOff>
    </xdr:from>
    <xdr:to>
      <xdr:col>18</xdr:col>
      <xdr:colOff>329294</xdr:colOff>
      <xdr:row>27</xdr:row>
      <xdr:rowOff>123825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352986</xdr:colOff>
      <xdr:row>0</xdr:row>
      <xdr:rowOff>123825</xdr:rowOff>
    </xdr:from>
    <xdr:to>
      <xdr:col>17</xdr:col>
      <xdr:colOff>695886</xdr:colOff>
      <xdr:row>27</xdr:row>
      <xdr:rowOff>11206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333375</xdr:colOff>
      <xdr:row>1</xdr:row>
      <xdr:rowOff>28575</xdr:rowOff>
    </xdr:from>
    <xdr:to>
      <xdr:col>19</xdr:col>
      <xdr:colOff>104774</xdr:colOff>
      <xdr:row>28</xdr:row>
      <xdr:rowOff>104775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</cdr:x>
      <cdr:y>0.83505</cdr:y>
    </cdr:from>
    <cdr:to>
      <cdr:x>0.63793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314700" y="49815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409575</xdr:colOff>
      <xdr:row>0</xdr:row>
      <xdr:rowOff>171449</xdr:rowOff>
    </xdr:from>
    <xdr:to>
      <xdr:col>18</xdr:col>
      <xdr:colOff>171450</xdr:colOff>
      <xdr:row>24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1</xdr:row>
      <xdr:rowOff>9525</xdr:rowOff>
    </xdr:from>
    <xdr:to>
      <xdr:col>18</xdr:col>
      <xdr:colOff>323850</xdr:colOff>
      <xdr:row>30</xdr:row>
      <xdr:rowOff>28575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</xdr:row>
      <xdr:rowOff>119743</xdr:rowOff>
    </xdr:from>
    <xdr:to>
      <xdr:col>22</xdr:col>
      <xdr:colOff>595993</xdr:colOff>
      <xdr:row>42</xdr:row>
      <xdr:rowOff>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zoomScale="110" zoomScaleNormal="110" workbookViewId="0">
      <selection activeCell="D24" sqref="D24"/>
    </sheetView>
  </sheetViews>
  <sheetFormatPr baseColWidth="10" defaultRowHeight="15"/>
  <cols>
    <col min="1" max="1" width="8.140625" style="8" bestFit="1" customWidth="1"/>
    <col min="2" max="2" width="18.140625" style="8" bestFit="1" customWidth="1"/>
    <col min="3" max="3" width="16.42578125" style="8" bestFit="1" customWidth="1"/>
    <col min="4" max="4" width="13" style="8" bestFit="1" customWidth="1"/>
    <col min="5" max="5" width="16.28515625" style="8" bestFit="1" customWidth="1"/>
    <col min="6" max="16384" width="11.42578125" style="8"/>
  </cols>
  <sheetData>
    <row r="1" spans="1:5" ht="42.75">
      <c r="A1" s="1" t="s">
        <v>0</v>
      </c>
      <c r="B1" s="2" t="s">
        <v>51</v>
      </c>
      <c r="C1" s="2" t="s">
        <v>52</v>
      </c>
      <c r="D1" s="2" t="s">
        <v>53</v>
      </c>
      <c r="E1" s="18" t="s">
        <v>54</v>
      </c>
    </row>
    <row r="2" spans="1:5" s="80" customFormat="1" ht="13.5" thickBot="1">
      <c r="A2" s="86" t="s">
        <v>1</v>
      </c>
      <c r="B2" s="79" t="s">
        <v>2</v>
      </c>
      <c r="C2" s="79" t="s">
        <v>2</v>
      </c>
      <c r="D2" s="79" t="s">
        <v>2</v>
      </c>
      <c r="E2" s="87"/>
    </row>
    <row r="3" spans="1:5" ht="15.75" thickBot="1">
      <c r="A3" s="39">
        <v>3000</v>
      </c>
      <c r="B3" s="76">
        <v>9.1999999999999993</v>
      </c>
      <c r="C3" s="76">
        <v>17</v>
      </c>
      <c r="D3" s="25">
        <f>C3-B3</f>
        <v>7.8000000000000007</v>
      </c>
      <c r="E3" s="151">
        <f>D3/B3</f>
        <v>0.84782608695652184</v>
      </c>
    </row>
    <row r="4" spans="1:5" ht="15.75" thickBot="1">
      <c r="A4" s="40">
        <v>3500</v>
      </c>
      <c r="B4" s="77">
        <v>10</v>
      </c>
      <c r="C4" s="77">
        <v>16.7</v>
      </c>
      <c r="D4" s="25">
        <f t="shared" ref="D4:D18" si="0">C4-B4</f>
        <v>6.6999999999999993</v>
      </c>
      <c r="E4" s="151">
        <f t="shared" ref="E4:E18" si="1">D4/B4</f>
        <v>0.66999999999999993</v>
      </c>
    </row>
    <row r="5" spans="1:5" ht="15.75" thickBot="1">
      <c r="A5" s="40">
        <v>4000</v>
      </c>
      <c r="B5" s="77">
        <v>9.6999999999999993</v>
      </c>
      <c r="C5" s="77">
        <v>15.7</v>
      </c>
      <c r="D5" s="25">
        <f t="shared" si="0"/>
        <v>6</v>
      </c>
      <c r="E5" s="151">
        <f t="shared" si="1"/>
        <v>0.61855670103092786</v>
      </c>
    </row>
    <row r="6" spans="1:5" ht="15.75" thickBot="1">
      <c r="A6" s="40">
        <v>4500</v>
      </c>
      <c r="B6" s="77">
        <v>9.3000000000000007</v>
      </c>
      <c r="C6" s="77">
        <v>14.7</v>
      </c>
      <c r="D6" s="25">
        <f t="shared" si="0"/>
        <v>5.3999999999999986</v>
      </c>
      <c r="E6" s="151">
        <f t="shared" si="1"/>
        <v>0.5806451612903224</v>
      </c>
    </row>
    <row r="7" spans="1:5" ht="15.75" thickBot="1">
      <c r="A7" s="40">
        <v>5000</v>
      </c>
      <c r="B7" s="77">
        <v>9.4</v>
      </c>
      <c r="C7" s="77">
        <v>14.3</v>
      </c>
      <c r="D7" s="25">
        <f t="shared" si="0"/>
        <v>4.9000000000000004</v>
      </c>
      <c r="E7" s="151">
        <f t="shared" si="1"/>
        <v>0.52127659574468088</v>
      </c>
    </row>
    <row r="8" spans="1:5" ht="15.75" thickBot="1">
      <c r="A8" s="40">
        <v>5500</v>
      </c>
      <c r="B8" s="77">
        <v>9.6999999999999993</v>
      </c>
      <c r="C8" s="77">
        <v>14.1</v>
      </c>
      <c r="D8" s="25">
        <f t="shared" si="0"/>
        <v>4.4000000000000004</v>
      </c>
      <c r="E8" s="151">
        <f t="shared" si="1"/>
        <v>0.45360824742268047</v>
      </c>
    </row>
    <row r="9" spans="1:5" ht="15.75" thickBot="1">
      <c r="A9" s="40">
        <v>6000</v>
      </c>
      <c r="B9" s="77">
        <v>10.7</v>
      </c>
      <c r="C9" s="77">
        <v>14.8</v>
      </c>
      <c r="D9" s="25">
        <f t="shared" si="0"/>
        <v>4.1000000000000014</v>
      </c>
      <c r="E9" s="151">
        <f t="shared" si="1"/>
        <v>0.3831775700934581</v>
      </c>
    </row>
    <row r="10" spans="1:5" ht="15.75" thickBot="1">
      <c r="A10" s="40">
        <v>6500</v>
      </c>
      <c r="B10" s="77">
        <v>10.6</v>
      </c>
      <c r="C10" s="77">
        <v>14.4</v>
      </c>
      <c r="D10" s="25">
        <f t="shared" si="0"/>
        <v>3.8000000000000007</v>
      </c>
      <c r="E10" s="151">
        <f t="shared" si="1"/>
        <v>0.35849056603773594</v>
      </c>
    </row>
    <row r="11" spans="1:5" ht="15.75" thickBot="1">
      <c r="A11" s="40">
        <v>7000</v>
      </c>
      <c r="B11" s="77">
        <v>11.2</v>
      </c>
      <c r="C11" s="77">
        <v>14.2</v>
      </c>
      <c r="D11" s="25">
        <f t="shared" si="0"/>
        <v>3</v>
      </c>
      <c r="E11" s="151">
        <f t="shared" si="1"/>
        <v>0.26785714285714285</v>
      </c>
    </row>
    <row r="12" spans="1:5" ht="15.75" thickBot="1">
      <c r="A12" s="40">
        <v>7500</v>
      </c>
      <c r="B12" s="77">
        <v>12</v>
      </c>
      <c r="C12" s="77">
        <v>14</v>
      </c>
      <c r="D12" s="25">
        <f t="shared" si="0"/>
        <v>2</v>
      </c>
      <c r="E12" s="151">
        <f t="shared" si="1"/>
        <v>0.16666666666666666</v>
      </c>
    </row>
    <row r="13" spans="1:5" ht="15.75" thickBot="1">
      <c r="A13" s="40">
        <v>8000</v>
      </c>
      <c r="B13" s="77">
        <v>11.8</v>
      </c>
      <c r="C13" s="77">
        <v>12.8</v>
      </c>
      <c r="D13" s="25">
        <f t="shared" si="0"/>
        <v>1</v>
      </c>
      <c r="E13" s="151">
        <f t="shared" si="1"/>
        <v>8.4745762711864403E-2</v>
      </c>
    </row>
    <row r="14" spans="1:5" ht="15.75" thickBot="1">
      <c r="A14" s="40">
        <v>8500</v>
      </c>
      <c r="B14" s="77">
        <v>11.6</v>
      </c>
      <c r="C14" s="77">
        <v>12</v>
      </c>
      <c r="D14" s="25">
        <f t="shared" si="0"/>
        <v>0.40000000000000036</v>
      </c>
      <c r="E14" s="151">
        <f t="shared" si="1"/>
        <v>3.4482758620689689E-2</v>
      </c>
    </row>
    <row r="15" spans="1:5" ht="15.75" thickBot="1">
      <c r="A15" s="40">
        <v>9000</v>
      </c>
      <c r="B15" s="77">
        <v>11.4</v>
      </c>
      <c r="C15" s="77">
        <v>11.4</v>
      </c>
      <c r="D15" s="25">
        <f t="shared" si="0"/>
        <v>0</v>
      </c>
      <c r="E15" s="151">
        <f t="shared" si="1"/>
        <v>0</v>
      </c>
    </row>
    <row r="16" spans="1:5" ht="15.75" thickBot="1">
      <c r="A16" s="40">
        <v>9500</v>
      </c>
      <c r="B16" s="77">
        <v>11.1</v>
      </c>
      <c r="C16" s="77">
        <v>11.1</v>
      </c>
      <c r="D16" s="25">
        <f t="shared" si="0"/>
        <v>0</v>
      </c>
      <c r="E16" s="151">
        <f t="shared" si="1"/>
        <v>0</v>
      </c>
    </row>
    <row r="17" spans="1:5" ht="15.75" thickBot="1">
      <c r="A17" s="40">
        <v>10000</v>
      </c>
      <c r="B17" s="77">
        <v>10</v>
      </c>
      <c r="C17" s="77">
        <v>10</v>
      </c>
      <c r="D17" s="25">
        <f t="shared" si="0"/>
        <v>0</v>
      </c>
      <c r="E17" s="151">
        <f t="shared" si="1"/>
        <v>0</v>
      </c>
    </row>
    <row r="18" spans="1:5">
      <c r="A18" s="40">
        <v>10500</v>
      </c>
      <c r="B18" s="77">
        <v>9</v>
      </c>
      <c r="C18" s="77">
        <v>9</v>
      </c>
      <c r="D18" s="25">
        <f t="shared" si="0"/>
        <v>0</v>
      </c>
      <c r="E18" s="151">
        <f t="shared" si="1"/>
        <v>0</v>
      </c>
    </row>
    <row r="19" spans="1:5" ht="15.75" thickBot="1">
      <c r="A19" s="41">
        <v>11000</v>
      </c>
      <c r="B19" s="54"/>
      <c r="C19" s="54"/>
      <c r="D19" s="63"/>
      <c r="E19" s="8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zoomScale="110" zoomScaleNormal="110" workbookViewId="0">
      <selection activeCell="G4" sqref="G4:G19"/>
    </sheetView>
  </sheetViews>
  <sheetFormatPr baseColWidth="10" defaultRowHeight="15"/>
  <cols>
    <col min="1" max="16384" width="11.42578125" style="8"/>
  </cols>
  <sheetData>
    <row r="1" spans="1:7" ht="28.5">
      <c r="A1" s="1" t="s">
        <v>4</v>
      </c>
      <c r="B1" s="2" t="s">
        <v>5</v>
      </c>
      <c r="C1" s="152" t="s">
        <v>42</v>
      </c>
      <c r="D1" s="152" t="s">
        <v>43</v>
      </c>
      <c r="E1" s="154" t="s">
        <v>44</v>
      </c>
      <c r="F1" s="156" t="s">
        <v>45</v>
      </c>
      <c r="G1" s="158" t="s">
        <v>46</v>
      </c>
    </row>
    <row r="2" spans="1:7">
      <c r="A2" s="4" t="s">
        <v>0</v>
      </c>
      <c r="B2" s="5" t="s">
        <v>39</v>
      </c>
      <c r="C2" s="153"/>
      <c r="D2" s="153"/>
      <c r="E2" s="155"/>
      <c r="F2" s="157"/>
      <c r="G2" s="159"/>
    </row>
    <row r="3" spans="1:7" s="80" customFormat="1" ht="13.5" thickBot="1">
      <c r="A3" s="88" t="s">
        <v>1</v>
      </c>
      <c r="B3" s="79" t="s">
        <v>41</v>
      </c>
      <c r="C3" s="79" t="s">
        <v>2</v>
      </c>
      <c r="D3" s="79" t="s">
        <v>2</v>
      </c>
      <c r="E3" s="89" t="s">
        <v>7</v>
      </c>
      <c r="F3" s="90" t="s">
        <v>7</v>
      </c>
      <c r="G3" s="79" t="s">
        <v>7</v>
      </c>
    </row>
    <row r="4" spans="1:7" ht="15.75" thickBot="1">
      <c r="A4" s="39">
        <v>3000</v>
      </c>
      <c r="B4" s="76">
        <f>A4*3.1416/30</f>
        <v>314.15999999999997</v>
      </c>
      <c r="C4" s="76">
        <v>9.1999999999999993</v>
      </c>
      <c r="D4" s="76">
        <v>17</v>
      </c>
      <c r="E4" s="82">
        <f>C4*B4/1000</f>
        <v>2.8902719999999995</v>
      </c>
      <c r="F4" s="84">
        <f>D4*B4/1000</f>
        <v>5.3407199999999992</v>
      </c>
      <c r="G4" s="73">
        <f>F4-E4</f>
        <v>2.4504479999999997</v>
      </c>
    </row>
    <row r="5" spans="1:7" ht="15.75" thickBot="1">
      <c r="A5" s="40">
        <v>3500</v>
      </c>
      <c r="B5" s="77">
        <f t="shared" ref="B5:B19" si="0">A5*3.1416/30</f>
        <v>366.52000000000004</v>
      </c>
      <c r="C5" s="77">
        <v>10</v>
      </c>
      <c r="D5" s="77">
        <v>16.7</v>
      </c>
      <c r="E5" s="82">
        <f t="shared" ref="E5:E19" si="1">C5*B5/1000</f>
        <v>3.6652000000000005</v>
      </c>
      <c r="F5" s="84">
        <f t="shared" ref="F5:F19" si="2">D5*B5/1000</f>
        <v>6.1208840000000002</v>
      </c>
      <c r="G5" s="73">
        <f t="shared" ref="G5:G19" si="3">F5-E5</f>
        <v>2.4556839999999998</v>
      </c>
    </row>
    <row r="6" spans="1:7" ht="15.75" thickBot="1">
      <c r="A6" s="40">
        <v>4000</v>
      </c>
      <c r="B6" s="77">
        <f t="shared" si="0"/>
        <v>418.88</v>
      </c>
      <c r="C6" s="77">
        <v>9.6999999999999993</v>
      </c>
      <c r="D6" s="77">
        <v>15.7</v>
      </c>
      <c r="E6" s="82">
        <f t="shared" si="1"/>
        <v>4.0631359999999992</v>
      </c>
      <c r="F6" s="84">
        <f t="shared" si="2"/>
        <v>6.5764159999999992</v>
      </c>
      <c r="G6" s="73">
        <f t="shared" si="3"/>
        <v>2.51328</v>
      </c>
    </row>
    <row r="7" spans="1:7" ht="15.75" thickBot="1">
      <c r="A7" s="40">
        <v>4500</v>
      </c>
      <c r="B7" s="77">
        <f t="shared" si="0"/>
        <v>471.23999999999995</v>
      </c>
      <c r="C7" s="77">
        <v>9.3000000000000007</v>
      </c>
      <c r="D7" s="77">
        <v>14.7</v>
      </c>
      <c r="E7" s="82">
        <f t="shared" si="1"/>
        <v>4.3825320000000003</v>
      </c>
      <c r="F7" s="84">
        <f t="shared" si="2"/>
        <v>6.9272279999999995</v>
      </c>
      <c r="G7" s="73">
        <f t="shared" si="3"/>
        <v>2.5446959999999992</v>
      </c>
    </row>
    <row r="8" spans="1:7" ht="15.75" thickBot="1">
      <c r="A8" s="40">
        <v>5000</v>
      </c>
      <c r="B8" s="77">
        <f t="shared" si="0"/>
        <v>523.6</v>
      </c>
      <c r="C8" s="77">
        <v>9.4</v>
      </c>
      <c r="D8" s="77">
        <v>14.3</v>
      </c>
      <c r="E8" s="82">
        <f t="shared" si="1"/>
        <v>4.9218400000000004</v>
      </c>
      <c r="F8" s="84">
        <f t="shared" si="2"/>
        <v>7.4874800000000006</v>
      </c>
      <c r="G8" s="73">
        <f t="shared" si="3"/>
        <v>2.5656400000000001</v>
      </c>
    </row>
    <row r="9" spans="1:7" ht="15.75" thickBot="1">
      <c r="A9" s="40">
        <v>5500</v>
      </c>
      <c r="B9" s="77">
        <f t="shared" si="0"/>
        <v>575.95999999999992</v>
      </c>
      <c r="C9" s="77">
        <v>9.6999999999999993</v>
      </c>
      <c r="D9" s="77">
        <v>14.1</v>
      </c>
      <c r="E9" s="82">
        <f t="shared" si="1"/>
        <v>5.5868119999999992</v>
      </c>
      <c r="F9" s="84">
        <f t="shared" si="2"/>
        <v>8.1210359999999984</v>
      </c>
      <c r="G9" s="73">
        <f t="shared" si="3"/>
        <v>2.5342239999999991</v>
      </c>
    </row>
    <row r="10" spans="1:7" ht="15.75" thickBot="1">
      <c r="A10" s="40">
        <v>6000</v>
      </c>
      <c r="B10" s="77">
        <f t="shared" si="0"/>
        <v>628.31999999999994</v>
      </c>
      <c r="C10" s="77">
        <v>10.7</v>
      </c>
      <c r="D10" s="77">
        <v>14.8</v>
      </c>
      <c r="E10" s="82">
        <f t="shared" si="1"/>
        <v>6.7230239999999988</v>
      </c>
      <c r="F10" s="84">
        <f t="shared" si="2"/>
        <v>9.299135999999999</v>
      </c>
      <c r="G10" s="73">
        <f t="shared" si="3"/>
        <v>2.5761120000000002</v>
      </c>
    </row>
    <row r="11" spans="1:7" ht="15.75" thickBot="1">
      <c r="A11" s="40">
        <v>6500</v>
      </c>
      <c r="B11" s="77">
        <f t="shared" si="0"/>
        <v>680.68000000000006</v>
      </c>
      <c r="C11" s="77">
        <v>10.6</v>
      </c>
      <c r="D11" s="77">
        <v>14.4</v>
      </c>
      <c r="E11" s="82">
        <f t="shared" si="1"/>
        <v>7.2152080000000005</v>
      </c>
      <c r="F11" s="84">
        <f t="shared" si="2"/>
        <v>9.8017920000000007</v>
      </c>
      <c r="G11" s="73">
        <f t="shared" si="3"/>
        <v>2.5865840000000002</v>
      </c>
    </row>
    <row r="12" spans="1:7" ht="15.75" thickBot="1">
      <c r="A12" s="40">
        <v>7000</v>
      </c>
      <c r="B12" s="77">
        <f t="shared" si="0"/>
        <v>733.04000000000008</v>
      </c>
      <c r="C12" s="77">
        <v>11.2</v>
      </c>
      <c r="D12" s="77">
        <v>14.2</v>
      </c>
      <c r="E12" s="82">
        <f t="shared" si="1"/>
        <v>8.2100480000000005</v>
      </c>
      <c r="F12" s="84">
        <f t="shared" si="2"/>
        <v>10.409168000000001</v>
      </c>
      <c r="G12" s="73">
        <f t="shared" si="3"/>
        <v>2.1991200000000006</v>
      </c>
    </row>
    <row r="13" spans="1:7" ht="15.75" thickBot="1">
      <c r="A13" s="40">
        <v>7500</v>
      </c>
      <c r="B13" s="77">
        <f t="shared" si="0"/>
        <v>785.4</v>
      </c>
      <c r="C13" s="77">
        <v>12</v>
      </c>
      <c r="D13" s="77">
        <v>14</v>
      </c>
      <c r="E13" s="82">
        <f t="shared" si="1"/>
        <v>9.4247999999999994</v>
      </c>
      <c r="F13" s="84">
        <f t="shared" si="2"/>
        <v>10.9956</v>
      </c>
      <c r="G13" s="73">
        <f t="shared" si="3"/>
        <v>1.5708000000000002</v>
      </c>
    </row>
    <row r="14" spans="1:7" ht="15.75" thickBot="1">
      <c r="A14" s="40">
        <v>8000</v>
      </c>
      <c r="B14" s="77">
        <f t="shared" si="0"/>
        <v>837.76</v>
      </c>
      <c r="C14" s="77">
        <v>11.8</v>
      </c>
      <c r="D14" s="77">
        <v>12.8</v>
      </c>
      <c r="E14" s="82">
        <f t="shared" si="1"/>
        <v>9.885568000000001</v>
      </c>
      <c r="F14" s="84">
        <f t="shared" si="2"/>
        <v>10.723328000000002</v>
      </c>
      <c r="G14" s="73">
        <f t="shared" si="3"/>
        <v>0.83776000000000117</v>
      </c>
    </row>
    <row r="15" spans="1:7" ht="15.75" thickBot="1">
      <c r="A15" s="40">
        <v>8500</v>
      </c>
      <c r="B15" s="77">
        <f t="shared" si="0"/>
        <v>890.12</v>
      </c>
      <c r="C15" s="77">
        <v>11.6</v>
      </c>
      <c r="D15" s="77">
        <v>12</v>
      </c>
      <c r="E15" s="82">
        <f t="shared" si="1"/>
        <v>10.325391999999999</v>
      </c>
      <c r="F15" s="84">
        <f t="shared" si="2"/>
        <v>10.68144</v>
      </c>
      <c r="G15" s="73">
        <f t="shared" si="3"/>
        <v>0.35604800000000125</v>
      </c>
    </row>
    <row r="16" spans="1:7" ht="15.75" thickBot="1">
      <c r="A16" s="40">
        <v>9000</v>
      </c>
      <c r="B16" s="77">
        <f t="shared" si="0"/>
        <v>942.4799999999999</v>
      </c>
      <c r="C16" s="77">
        <v>11.4</v>
      </c>
      <c r="D16" s="77">
        <v>11.4</v>
      </c>
      <c r="E16" s="82">
        <f t="shared" si="1"/>
        <v>10.744271999999999</v>
      </c>
      <c r="F16" s="84">
        <f t="shared" si="2"/>
        <v>10.744271999999999</v>
      </c>
      <c r="G16" s="73">
        <f t="shared" si="3"/>
        <v>0</v>
      </c>
    </row>
    <row r="17" spans="1:7" ht="15.75" thickBot="1">
      <c r="A17" s="40">
        <v>9500</v>
      </c>
      <c r="B17" s="77">
        <f t="shared" si="0"/>
        <v>994.84</v>
      </c>
      <c r="C17" s="77">
        <v>11.1</v>
      </c>
      <c r="D17" s="77">
        <v>11.1</v>
      </c>
      <c r="E17" s="82">
        <f t="shared" si="1"/>
        <v>11.042724</v>
      </c>
      <c r="F17" s="84">
        <f t="shared" si="2"/>
        <v>11.042724</v>
      </c>
      <c r="G17" s="73">
        <f t="shared" si="3"/>
        <v>0</v>
      </c>
    </row>
    <row r="18" spans="1:7" ht="15.75" thickBot="1">
      <c r="A18" s="40">
        <v>10000</v>
      </c>
      <c r="B18" s="77">
        <f t="shared" si="0"/>
        <v>1047.2</v>
      </c>
      <c r="C18" s="77">
        <v>10</v>
      </c>
      <c r="D18" s="77">
        <v>10</v>
      </c>
      <c r="E18" s="82">
        <f t="shared" si="1"/>
        <v>10.472</v>
      </c>
      <c r="F18" s="84">
        <f t="shared" si="2"/>
        <v>10.472</v>
      </c>
      <c r="G18" s="73">
        <f t="shared" si="3"/>
        <v>0</v>
      </c>
    </row>
    <row r="19" spans="1:7">
      <c r="A19" s="40">
        <v>10500</v>
      </c>
      <c r="B19" s="77">
        <f t="shared" si="0"/>
        <v>1099.5600000000002</v>
      </c>
      <c r="C19" s="77">
        <v>9</v>
      </c>
      <c r="D19" s="77">
        <v>9</v>
      </c>
      <c r="E19" s="82">
        <f t="shared" si="1"/>
        <v>9.8960400000000011</v>
      </c>
      <c r="F19" s="84">
        <f t="shared" si="2"/>
        <v>9.8960400000000011</v>
      </c>
      <c r="G19" s="73">
        <f t="shared" si="3"/>
        <v>0</v>
      </c>
    </row>
    <row r="20" spans="1:7" ht="15.75" thickBot="1">
      <c r="A20" s="41">
        <v>11000</v>
      </c>
      <c r="B20" s="54"/>
      <c r="C20" s="54"/>
      <c r="D20" s="54"/>
      <c r="E20" s="83"/>
      <c r="F20" s="85"/>
      <c r="G20" s="54"/>
    </row>
    <row r="21" spans="1:7">
      <c r="A21" s="6"/>
      <c r="G21" s="45"/>
    </row>
  </sheetData>
  <mergeCells count="5">
    <mergeCell ref="C1:C2"/>
    <mergeCell ref="D1:D2"/>
    <mergeCell ref="E1:E2"/>
    <mergeCell ref="F1:F2"/>
    <mergeCell ref="G1:G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5"/>
  <sheetViews>
    <sheetView zoomScale="90" zoomScaleNormal="90" workbookViewId="0">
      <selection activeCell="H22" sqref="H22"/>
    </sheetView>
  </sheetViews>
  <sheetFormatPr baseColWidth="10" defaultRowHeight="15"/>
  <cols>
    <col min="1" max="1" width="11.140625" style="8" bestFit="1" customWidth="1"/>
    <col min="2" max="2" width="14.7109375" style="8" customWidth="1"/>
    <col min="3" max="3" width="13" style="8" bestFit="1" customWidth="1"/>
    <col min="4" max="4" width="8.28515625" style="8" bestFit="1" customWidth="1"/>
    <col min="5" max="5" width="18.85546875" style="8" bestFit="1" customWidth="1"/>
    <col min="6" max="6" width="8.28515625" style="8" bestFit="1" customWidth="1"/>
    <col min="7" max="7" width="15.7109375" style="8" bestFit="1" customWidth="1"/>
    <col min="8" max="8" width="8.28515625" style="8" bestFit="1" customWidth="1"/>
    <col min="9" max="9" width="18.85546875" style="8" bestFit="1" customWidth="1"/>
    <col min="10" max="10" width="8.28515625" style="8" bestFit="1" customWidth="1"/>
    <col min="11" max="16384" width="11.42578125" style="8"/>
  </cols>
  <sheetData>
    <row r="1" spans="1:11" ht="15.75" thickBot="1">
      <c r="A1" s="160" t="s">
        <v>25</v>
      </c>
      <c r="B1" s="161"/>
      <c r="C1" s="161"/>
      <c r="D1" s="161"/>
      <c r="E1" s="161"/>
      <c r="F1" s="161"/>
      <c r="G1" s="161"/>
      <c r="H1" s="161"/>
      <c r="I1" s="161"/>
      <c r="J1" s="162"/>
    </row>
    <row r="2" spans="1:11" ht="28.5">
      <c r="A2" s="56" t="s">
        <v>30</v>
      </c>
      <c r="B2" s="3" t="s">
        <v>30</v>
      </c>
      <c r="C2" s="3" t="s">
        <v>32</v>
      </c>
      <c r="D2" s="3" t="s">
        <v>33</v>
      </c>
      <c r="E2" s="3" t="s">
        <v>34</v>
      </c>
      <c r="F2" s="7" t="s">
        <v>35</v>
      </c>
      <c r="G2" s="3" t="s">
        <v>36</v>
      </c>
      <c r="H2" s="3" t="s">
        <v>37</v>
      </c>
      <c r="I2" s="3" t="s">
        <v>34</v>
      </c>
      <c r="J2" s="57" t="s">
        <v>38</v>
      </c>
    </row>
    <row r="3" spans="1:11" s="80" customFormat="1" ht="13.5" thickBot="1">
      <c r="A3" s="91" t="s">
        <v>18</v>
      </c>
      <c r="B3" s="92" t="s">
        <v>19</v>
      </c>
      <c r="C3" s="93" t="s">
        <v>40</v>
      </c>
      <c r="D3" s="93" t="s">
        <v>40</v>
      </c>
      <c r="E3" s="93" t="s">
        <v>40</v>
      </c>
      <c r="F3" s="94" t="s">
        <v>40</v>
      </c>
      <c r="G3" s="93" t="s">
        <v>40</v>
      </c>
      <c r="H3" s="92" t="s">
        <v>40</v>
      </c>
      <c r="I3" s="93" t="s">
        <v>40</v>
      </c>
      <c r="J3" s="95" t="s">
        <v>40</v>
      </c>
    </row>
    <row r="4" spans="1:11">
      <c r="A4" s="58">
        <v>10</v>
      </c>
      <c r="B4" s="61">
        <f>A4/3.6</f>
        <v>2.7777777777777777</v>
      </c>
      <c r="C4" s="64">
        <f>B4*H$19*E$23</f>
        <v>82.5</v>
      </c>
      <c r="D4" s="64">
        <f>SIN(D$27)*H$19*B4</f>
        <v>0</v>
      </c>
      <c r="E4" s="64">
        <f>B4^3*C$19*D$21*0.5</f>
        <v>11.411179698216735</v>
      </c>
      <c r="F4" s="67">
        <f>C4+D4+E4</f>
        <v>93.911179698216728</v>
      </c>
      <c r="G4" s="61">
        <f>B4*H$21*E$23</f>
        <v>97.777777777777771</v>
      </c>
      <c r="H4" s="64">
        <f>SIN(D$27)*H$21*B4</f>
        <v>0</v>
      </c>
      <c r="I4" s="64">
        <f>B4^3*0.5*D$21*C$19</f>
        <v>11.411179698216735</v>
      </c>
      <c r="J4" s="70">
        <f>G4+H4+I4</f>
        <v>109.1889574759945</v>
      </c>
    </row>
    <row r="5" spans="1:11">
      <c r="A5" s="59">
        <v>20</v>
      </c>
      <c r="B5" s="62">
        <f t="shared" ref="B5:B16" si="0">A5/3.6</f>
        <v>5.5555555555555554</v>
      </c>
      <c r="C5" s="65">
        <f t="shared" ref="C5:C16" si="1">B5*H$19*E$23</f>
        <v>165</v>
      </c>
      <c r="D5" s="65">
        <f>SIN(D$27)*H$19*B5</f>
        <v>0</v>
      </c>
      <c r="E5" s="65">
        <f t="shared" ref="E5:E16" si="2">B5^3*C$19*D$21*0.5</f>
        <v>91.289437585733879</v>
      </c>
      <c r="F5" s="68">
        <f t="shared" ref="F5:F16" si="3">C5+D5+E5</f>
        <v>256.28943758573388</v>
      </c>
      <c r="G5" s="62">
        <f t="shared" ref="G5:G16" si="4">B5*H$21*E$23</f>
        <v>195.55555555555554</v>
      </c>
      <c r="H5" s="65">
        <f t="shared" ref="H5:H16" si="5">SIN(D$27)*H$21*B5</f>
        <v>0</v>
      </c>
      <c r="I5" s="65">
        <f t="shared" ref="I5:I16" si="6">B5^3*0.5*D$21*C$19</f>
        <v>91.289437585733879</v>
      </c>
      <c r="J5" s="71">
        <f t="shared" ref="J5:J16" si="7">G5+H5+I5</f>
        <v>286.84499314128942</v>
      </c>
    </row>
    <row r="6" spans="1:11">
      <c r="A6" s="59">
        <v>30</v>
      </c>
      <c r="B6" s="62">
        <f t="shared" si="0"/>
        <v>8.3333333333333339</v>
      </c>
      <c r="C6" s="65">
        <f t="shared" si="1"/>
        <v>247.49999999999997</v>
      </c>
      <c r="D6" s="65">
        <f t="shared" ref="D6:D16" si="8">SIN(D$27)*H$19*B6</f>
        <v>0</v>
      </c>
      <c r="E6" s="65">
        <f t="shared" si="2"/>
        <v>308.1018518518519</v>
      </c>
      <c r="F6" s="68">
        <f t="shared" si="3"/>
        <v>555.60185185185185</v>
      </c>
      <c r="G6" s="62">
        <f t="shared" si="4"/>
        <v>293.33333333333331</v>
      </c>
      <c r="H6" s="65">
        <f t="shared" si="5"/>
        <v>0</v>
      </c>
      <c r="I6" s="65">
        <f t="shared" si="6"/>
        <v>308.1018518518519</v>
      </c>
      <c r="J6" s="71">
        <f t="shared" si="7"/>
        <v>601.43518518518522</v>
      </c>
    </row>
    <row r="7" spans="1:11">
      <c r="A7" s="59">
        <v>40</v>
      </c>
      <c r="B7" s="62">
        <f t="shared" si="0"/>
        <v>11.111111111111111</v>
      </c>
      <c r="C7" s="65">
        <f t="shared" si="1"/>
        <v>330</v>
      </c>
      <c r="D7" s="65">
        <f t="shared" si="8"/>
        <v>0</v>
      </c>
      <c r="E7" s="65">
        <f t="shared" si="2"/>
        <v>730.31550068587103</v>
      </c>
      <c r="F7" s="68">
        <f t="shared" si="3"/>
        <v>1060.315500685871</v>
      </c>
      <c r="G7" s="62">
        <f t="shared" si="4"/>
        <v>391.11111111111109</v>
      </c>
      <c r="H7" s="65">
        <f t="shared" si="5"/>
        <v>0</v>
      </c>
      <c r="I7" s="65">
        <f t="shared" si="6"/>
        <v>730.31550068587103</v>
      </c>
      <c r="J7" s="71">
        <f t="shared" si="7"/>
        <v>1121.4266117969821</v>
      </c>
    </row>
    <row r="8" spans="1:11">
      <c r="A8" s="59">
        <v>50</v>
      </c>
      <c r="B8" s="62">
        <f t="shared" si="0"/>
        <v>13.888888888888889</v>
      </c>
      <c r="C8" s="65">
        <f t="shared" si="1"/>
        <v>412.5</v>
      </c>
      <c r="D8" s="65">
        <f t="shared" si="8"/>
        <v>0</v>
      </c>
      <c r="E8" s="65">
        <f t="shared" si="2"/>
        <v>1426.3974622770918</v>
      </c>
      <c r="F8" s="68">
        <f t="shared" si="3"/>
        <v>1838.8974622770918</v>
      </c>
      <c r="G8" s="62">
        <f t="shared" si="4"/>
        <v>488.88888888888886</v>
      </c>
      <c r="H8" s="65">
        <f t="shared" si="5"/>
        <v>0</v>
      </c>
      <c r="I8" s="65">
        <f t="shared" si="6"/>
        <v>1426.3974622770918</v>
      </c>
      <c r="J8" s="71">
        <f t="shared" si="7"/>
        <v>1915.2863511659807</v>
      </c>
    </row>
    <row r="9" spans="1:11">
      <c r="A9" s="59">
        <v>60</v>
      </c>
      <c r="B9" s="62">
        <f t="shared" si="0"/>
        <v>16.666666666666668</v>
      </c>
      <c r="C9" s="65">
        <f t="shared" si="1"/>
        <v>494.99999999999994</v>
      </c>
      <c r="D9" s="65">
        <f t="shared" si="8"/>
        <v>0</v>
      </c>
      <c r="E9" s="65">
        <f t="shared" si="2"/>
        <v>2464.8148148148152</v>
      </c>
      <c r="F9" s="68">
        <f t="shared" si="3"/>
        <v>2959.8148148148152</v>
      </c>
      <c r="G9" s="62">
        <f t="shared" si="4"/>
        <v>586.66666666666663</v>
      </c>
      <c r="H9" s="65">
        <f t="shared" si="5"/>
        <v>0</v>
      </c>
      <c r="I9" s="65">
        <f t="shared" si="6"/>
        <v>2464.8148148148152</v>
      </c>
      <c r="J9" s="71">
        <f t="shared" si="7"/>
        <v>3051.4814814814818</v>
      </c>
    </row>
    <row r="10" spans="1:11">
      <c r="A10" s="59">
        <v>70</v>
      </c>
      <c r="B10" s="62">
        <f t="shared" si="0"/>
        <v>19.444444444444443</v>
      </c>
      <c r="C10" s="65">
        <f t="shared" si="1"/>
        <v>577.49999999999989</v>
      </c>
      <c r="D10" s="65">
        <f t="shared" si="8"/>
        <v>0</v>
      </c>
      <c r="E10" s="65">
        <f t="shared" si="2"/>
        <v>3914.0346364883389</v>
      </c>
      <c r="F10" s="68">
        <f t="shared" si="3"/>
        <v>4491.5346364883389</v>
      </c>
      <c r="G10" s="62">
        <f t="shared" si="4"/>
        <v>684.44444444444434</v>
      </c>
      <c r="H10" s="65">
        <f t="shared" si="5"/>
        <v>0</v>
      </c>
      <c r="I10" s="65">
        <f t="shared" si="6"/>
        <v>3914.0346364883394</v>
      </c>
      <c r="J10" s="71">
        <f t="shared" si="7"/>
        <v>4598.4790809327842</v>
      </c>
    </row>
    <row r="11" spans="1:11">
      <c r="A11" s="59">
        <v>80</v>
      </c>
      <c r="B11" s="62">
        <f t="shared" si="0"/>
        <v>22.222222222222221</v>
      </c>
      <c r="C11" s="65">
        <f t="shared" si="1"/>
        <v>660</v>
      </c>
      <c r="D11" s="65">
        <f t="shared" si="8"/>
        <v>0</v>
      </c>
      <c r="E11" s="65">
        <f t="shared" si="2"/>
        <v>5842.5240054869682</v>
      </c>
      <c r="F11" s="68">
        <f t="shared" si="3"/>
        <v>6502.5240054869682</v>
      </c>
      <c r="G11" s="62">
        <f t="shared" si="4"/>
        <v>782.22222222222217</v>
      </c>
      <c r="H11" s="65">
        <f t="shared" si="5"/>
        <v>0</v>
      </c>
      <c r="I11" s="65">
        <f t="shared" si="6"/>
        <v>5842.5240054869682</v>
      </c>
      <c r="J11" s="71">
        <f t="shared" si="7"/>
        <v>6624.7462277091909</v>
      </c>
    </row>
    <row r="12" spans="1:11">
      <c r="A12" s="59">
        <v>90</v>
      </c>
      <c r="B12" s="62">
        <f t="shared" si="0"/>
        <v>25</v>
      </c>
      <c r="C12" s="65">
        <f t="shared" si="1"/>
        <v>742.5</v>
      </c>
      <c r="D12" s="65">
        <f t="shared" si="8"/>
        <v>0</v>
      </c>
      <c r="E12" s="65">
        <f t="shared" si="2"/>
        <v>8318.75</v>
      </c>
      <c r="F12" s="68">
        <f t="shared" si="3"/>
        <v>9061.25</v>
      </c>
      <c r="G12" s="62">
        <f t="shared" si="4"/>
        <v>880</v>
      </c>
      <c r="H12" s="65">
        <f t="shared" si="5"/>
        <v>0</v>
      </c>
      <c r="I12" s="65">
        <f t="shared" si="6"/>
        <v>8318.75</v>
      </c>
      <c r="J12" s="71">
        <f t="shared" si="7"/>
        <v>9198.75</v>
      </c>
    </row>
    <row r="13" spans="1:11">
      <c r="A13" s="59">
        <v>100</v>
      </c>
      <c r="B13" s="62">
        <f t="shared" si="0"/>
        <v>27.777777777777779</v>
      </c>
      <c r="C13" s="65">
        <f t="shared" si="1"/>
        <v>825</v>
      </c>
      <c r="D13" s="65">
        <f t="shared" si="8"/>
        <v>0</v>
      </c>
      <c r="E13" s="65">
        <f t="shared" si="2"/>
        <v>11411.179698216734</v>
      </c>
      <c r="F13" s="68">
        <f t="shared" si="3"/>
        <v>12236.179698216734</v>
      </c>
      <c r="G13" s="62">
        <f t="shared" si="4"/>
        <v>977.77777777777771</v>
      </c>
      <c r="H13" s="65">
        <f t="shared" si="5"/>
        <v>0</v>
      </c>
      <c r="I13" s="65">
        <f t="shared" si="6"/>
        <v>11411.179698216734</v>
      </c>
      <c r="J13" s="71">
        <f t="shared" si="7"/>
        <v>12388.957475994512</v>
      </c>
    </row>
    <row r="14" spans="1:11">
      <c r="A14" s="59">
        <v>110</v>
      </c>
      <c r="B14" s="62">
        <f t="shared" si="0"/>
        <v>30.555555555555554</v>
      </c>
      <c r="C14" s="65">
        <f t="shared" si="1"/>
        <v>907.5</v>
      </c>
      <c r="D14" s="65">
        <f t="shared" si="8"/>
        <v>0</v>
      </c>
      <c r="E14" s="65">
        <f t="shared" si="2"/>
        <v>15188.280178326469</v>
      </c>
      <c r="F14" s="68">
        <f t="shared" si="3"/>
        <v>16095.780178326469</v>
      </c>
      <c r="G14" s="62">
        <f t="shared" si="4"/>
        <v>1075.5555555555554</v>
      </c>
      <c r="H14" s="65">
        <f t="shared" si="5"/>
        <v>0</v>
      </c>
      <c r="I14" s="65">
        <f t="shared" si="6"/>
        <v>15188.280178326469</v>
      </c>
      <c r="J14" s="71">
        <f t="shared" si="7"/>
        <v>16263.835733882024</v>
      </c>
    </row>
    <row r="15" spans="1:11">
      <c r="A15" s="59">
        <v>120</v>
      </c>
      <c r="B15" s="62">
        <f t="shared" si="0"/>
        <v>33.333333333333336</v>
      </c>
      <c r="C15" s="65">
        <f t="shared" si="1"/>
        <v>989.99999999999989</v>
      </c>
      <c r="D15" s="65">
        <f t="shared" si="8"/>
        <v>0</v>
      </c>
      <c r="E15" s="65">
        <f t="shared" si="2"/>
        <v>19718.518518518522</v>
      </c>
      <c r="F15" s="68">
        <f t="shared" si="3"/>
        <v>20708.518518518522</v>
      </c>
      <c r="G15" s="62">
        <f t="shared" si="4"/>
        <v>1173.3333333333333</v>
      </c>
      <c r="H15" s="65">
        <f t="shared" si="5"/>
        <v>0</v>
      </c>
      <c r="I15" s="65">
        <f t="shared" si="6"/>
        <v>19718.518518518522</v>
      </c>
      <c r="J15" s="71">
        <f t="shared" si="7"/>
        <v>20891.851851851854</v>
      </c>
    </row>
    <row r="16" spans="1:11" ht="15.75" thickBot="1">
      <c r="A16" s="60">
        <v>130</v>
      </c>
      <c r="B16" s="63">
        <f t="shared" si="0"/>
        <v>36.111111111111107</v>
      </c>
      <c r="C16" s="66">
        <f t="shared" si="1"/>
        <v>1072.4999999999998</v>
      </c>
      <c r="D16" s="66">
        <f t="shared" si="8"/>
        <v>0</v>
      </c>
      <c r="E16" s="66">
        <f t="shared" si="2"/>
        <v>25070.361796982157</v>
      </c>
      <c r="F16" s="69">
        <f t="shared" si="3"/>
        <v>26142.861796982157</v>
      </c>
      <c r="G16" s="63">
        <f t="shared" si="4"/>
        <v>1271.1111111111109</v>
      </c>
      <c r="H16" s="66">
        <f t="shared" si="5"/>
        <v>0</v>
      </c>
      <c r="I16" s="66">
        <f t="shared" si="6"/>
        <v>25070.361796982157</v>
      </c>
      <c r="J16" s="72">
        <f t="shared" si="7"/>
        <v>26341.472908093267</v>
      </c>
      <c r="K16" s="9"/>
    </row>
    <row r="17" spans="1:9">
      <c r="A17" s="6"/>
    </row>
    <row r="19" spans="1:9">
      <c r="B19" s="10" t="s">
        <v>8</v>
      </c>
      <c r="C19" s="11">
        <v>0.88</v>
      </c>
      <c r="D19" s="12" t="s">
        <v>10</v>
      </c>
      <c r="G19" s="8" t="s">
        <v>59</v>
      </c>
      <c r="H19" s="13">
        <v>2700</v>
      </c>
      <c r="I19" s="8" t="s">
        <v>0</v>
      </c>
    </row>
    <row r="21" spans="1:9">
      <c r="B21" s="163" t="s">
        <v>11</v>
      </c>
      <c r="C21" s="164"/>
      <c r="D21" s="11">
        <v>1.21</v>
      </c>
      <c r="E21" s="12" t="s">
        <v>9</v>
      </c>
      <c r="G21" s="8" t="s">
        <v>60</v>
      </c>
      <c r="H21" s="13">
        <v>3200</v>
      </c>
      <c r="I21" s="8" t="s">
        <v>0</v>
      </c>
    </row>
    <row r="23" spans="1:9">
      <c r="B23" s="165" t="s">
        <v>13</v>
      </c>
      <c r="C23" s="166"/>
      <c r="D23" s="166"/>
      <c r="E23" s="14">
        <v>1.0999999999999999E-2</v>
      </c>
      <c r="F23" s="12"/>
    </row>
    <row r="25" spans="1:9">
      <c r="B25" s="163" t="s">
        <v>12</v>
      </c>
      <c r="C25" s="164"/>
      <c r="D25" s="11">
        <v>0</v>
      </c>
      <c r="E25" s="12" t="s">
        <v>21</v>
      </c>
      <c r="H25" s="15"/>
    </row>
    <row r="27" spans="1:9">
      <c r="B27" s="163" t="s">
        <v>24</v>
      </c>
      <c r="C27" s="164"/>
      <c r="D27" s="105">
        <f>D25*PI()/180</f>
        <v>0</v>
      </c>
      <c r="E27" s="12" t="s">
        <v>14</v>
      </c>
    </row>
    <row r="28" spans="1:9">
      <c r="B28" s="44"/>
      <c r="C28" s="44"/>
      <c r="D28" s="44"/>
      <c r="E28" s="44"/>
    </row>
    <row r="35" spans="6:6">
      <c r="F35" s="8" t="s">
        <v>61</v>
      </c>
    </row>
  </sheetData>
  <mergeCells count="5">
    <mergeCell ref="A1:J1"/>
    <mergeCell ref="B25:C25"/>
    <mergeCell ref="B23:D23"/>
    <mergeCell ref="B21:C21"/>
    <mergeCell ref="B27:C2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3"/>
  <sheetViews>
    <sheetView tabSelected="1" topLeftCell="B1" zoomScaleNormal="100" workbookViewId="0">
      <selection activeCell="E6" sqref="E6"/>
    </sheetView>
  </sheetViews>
  <sheetFormatPr baseColWidth="10" defaultRowHeight="15"/>
  <cols>
    <col min="1" max="1" width="11.42578125" style="8"/>
    <col min="2" max="2" width="14.42578125" style="8" bestFit="1" customWidth="1"/>
    <col min="3" max="3" width="17.85546875" style="8" customWidth="1"/>
    <col min="4" max="4" width="13.28515625" style="8" customWidth="1"/>
    <col min="5" max="5" width="18.42578125" style="8" customWidth="1"/>
    <col min="6" max="6" width="16.85546875" style="8" customWidth="1"/>
    <col min="7" max="7" width="13.5703125" style="8" customWidth="1"/>
    <col min="8" max="9" width="11.42578125" style="8" customWidth="1"/>
    <col min="10" max="16384" width="11.42578125" style="8"/>
  </cols>
  <sheetData>
    <row r="1" spans="1:8" ht="15.75" thickBot="1"/>
    <row r="2" spans="1:8" ht="86.25" thickBot="1">
      <c r="A2" s="1" t="s">
        <v>0</v>
      </c>
      <c r="B2" s="19" t="s">
        <v>47</v>
      </c>
      <c r="C2" s="127" t="s">
        <v>68</v>
      </c>
      <c r="D2" s="117" t="s">
        <v>22</v>
      </c>
      <c r="E2" s="130" t="s">
        <v>69</v>
      </c>
      <c r="F2" s="112" t="s">
        <v>23</v>
      </c>
      <c r="G2" s="107" t="s">
        <v>58</v>
      </c>
      <c r="H2" s="124" t="s">
        <v>67</v>
      </c>
    </row>
    <row r="3" spans="1:8" s="80" customFormat="1" ht="13.5" thickBot="1">
      <c r="A3" s="74" t="s">
        <v>1</v>
      </c>
      <c r="B3" s="75" t="s">
        <v>7</v>
      </c>
      <c r="C3" s="128" t="s">
        <v>7</v>
      </c>
      <c r="D3" s="118" t="s">
        <v>7</v>
      </c>
      <c r="E3" s="131" t="s">
        <v>7</v>
      </c>
      <c r="F3" s="113" t="s">
        <v>7</v>
      </c>
      <c r="G3" s="108" t="s">
        <v>7</v>
      </c>
      <c r="H3" s="125" t="s">
        <v>6</v>
      </c>
    </row>
    <row r="4" spans="1:8" ht="15.75" thickBot="1">
      <c r="A4" s="46">
        <v>3000</v>
      </c>
      <c r="B4" s="115">
        <f>'puissance moteur'!E4</f>
        <v>2.8902719999999995</v>
      </c>
      <c r="C4" s="129">
        <f>B4*C$23*C$24/10000</f>
        <v>2.5659834816</v>
      </c>
      <c r="D4" s="119">
        <f>'puissance moteur'!G4</f>
        <v>2.4504479999999997</v>
      </c>
      <c r="E4" s="120">
        <f>D4*C$24/100</f>
        <v>2.3646823199999996</v>
      </c>
      <c r="F4" s="114">
        <f t="shared" ref="F4:F20" si="0">C4+E4</f>
        <v>4.9306658016</v>
      </c>
      <c r="G4" s="109">
        <f>'puissance moteur'!F4</f>
        <v>5.3407199999999992</v>
      </c>
      <c r="H4" s="126">
        <f>((B4*C$23/100)-1.5)*C$24/100</f>
        <v>1.1184834815999996</v>
      </c>
    </row>
    <row r="5" spans="1:8" ht="15.75" thickBot="1">
      <c r="A5" s="40">
        <v>3500</v>
      </c>
      <c r="B5" s="116">
        <f>'puissance moteur'!E5</f>
        <v>3.6652000000000005</v>
      </c>
      <c r="C5" s="129">
        <f t="shared" ref="C5:C20" si="1">B5*C$23*C$24/10000</f>
        <v>3.2539645600000004</v>
      </c>
      <c r="D5" s="62">
        <f>'puissance moteur'!G5</f>
        <v>2.4556839999999998</v>
      </c>
      <c r="E5" s="120">
        <f t="shared" ref="E5:E19" si="2">D5*C$24/100</f>
        <v>2.36973506</v>
      </c>
      <c r="F5" s="114">
        <f t="shared" si="0"/>
        <v>5.62369962</v>
      </c>
      <c r="G5" s="110">
        <f>'puissance moteur'!F5</f>
        <v>6.1208840000000002</v>
      </c>
      <c r="H5" s="126">
        <f>((B5*C$23/100)-1.5)*C$24/100</f>
        <v>1.8064645600000002</v>
      </c>
    </row>
    <row r="6" spans="1:8" ht="15.75" thickBot="1">
      <c r="A6" s="40">
        <v>4000</v>
      </c>
      <c r="B6" s="116">
        <f>'puissance moteur'!E6</f>
        <v>4.0631359999999992</v>
      </c>
      <c r="C6" s="129">
        <f t="shared" si="1"/>
        <v>3.6072521407999991</v>
      </c>
      <c r="D6" s="62">
        <f>'puissance moteur'!G6</f>
        <v>2.51328</v>
      </c>
      <c r="E6" s="120">
        <f t="shared" si="2"/>
        <v>2.4253152</v>
      </c>
      <c r="F6" s="114">
        <f t="shared" si="0"/>
        <v>6.0325673407999991</v>
      </c>
      <c r="G6" s="110">
        <f>'puissance moteur'!F6</f>
        <v>6.5764159999999992</v>
      </c>
      <c r="H6" s="126">
        <f t="shared" ref="H6:H19" si="3">((B6*C$23/100)-1.5)*C$24/100</f>
        <v>2.1597521407999998</v>
      </c>
    </row>
    <row r="7" spans="1:8" ht="15.75" thickBot="1">
      <c r="A7" s="40">
        <v>4500</v>
      </c>
      <c r="B7" s="116">
        <f>'puissance moteur'!E7</f>
        <v>4.3825320000000003</v>
      </c>
      <c r="C7" s="129">
        <f t="shared" si="1"/>
        <v>3.8908119096</v>
      </c>
      <c r="D7" s="62">
        <f>'puissance moteur'!G7</f>
        <v>2.5446959999999992</v>
      </c>
      <c r="E7" s="120">
        <f t="shared" si="2"/>
        <v>2.4556316399999991</v>
      </c>
      <c r="F7" s="114">
        <f t="shared" si="0"/>
        <v>6.3464435495999991</v>
      </c>
      <c r="G7" s="110">
        <f>'puissance moteur'!F7</f>
        <v>6.9272279999999995</v>
      </c>
      <c r="H7" s="126">
        <f t="shared" si="3"/>
        <v>2.4433119095999998</v>
      </c>
    </row>
    <row r="8" spans="1:8" ht="15.75" thickBot="1">
      <c r="A8" s="40">
        <v>5000</v>
      </c>
      <c r="B8" s="116">
        <f>'puissance moteur'!E8</f>
        <v>4.9218400000000004</v>
      </c>
      <c r="C8" s="129">
        <f t="shared" si="1"/>
        <v>4.369609552</v>
      </c>
      <c r="D8" s="62">
        <f>'puissance moteur'!G8</f>
        <v>2.5656400000000001</v>
      </c>
      <c r="E8" s="120">
        <f t="shared" si="2"/>
        <v>2.4758426</v>
      </c>
      <c r="F8" s="114">
        <f t="shared" si="0"/>
        <v>6.845452152</v>
      </c>
      <c r="G8" s="110">
        <f>'puissance moteur'!F8</f>
        <v>7.4874800000000006</v>
      </c>
      <c r="H8" s="126">
        <f t="shared" si="3"/>
        <v>2.9221095520000007</v>
      </c>
    </row>
    <row r="9" spans="1:8" ht="15.75" thickBot="1">
      <c r="A9" s="40">
        <v>5500</v>
      </c>
      <c r="B9" s="116">
        <f>'puissance moteur'!E9</f>
        <v>5.5868119999999992</v>
      </c>
      <c r="C9" s="129">
        <f t="shared" si="1"/>
        <v>4.9599716935999991</v>
      </c>
      <c r="D9" s="62">
        <f>'puissance moteur'!G9</f>
        <v>2.5342239999999991</v>
      </c>
      <c r="E9" s="120">
        <f t="shared" si="2"/>
        <v>2.4455261599999991</v>
      </c>
      <c r="F9" s="114">
        <f t="shared" si="0"/>
        <v>7.4054978535999982</v>
      </c>
      <c r="G9" s="110">
        <f>'puissance moteur'!F9</f>
        <v>8.1210359999999984</v>
      </c>
      <c r="H9" s="126">
        <f t="shared" si="3"/>
        <v>3.5124716935999993</v>
      </c>
    </row>
    <row r="10" spans="1:8" ht="15.75" thickBot="1">
      <c r="A10" s="40">
        <v>6000</v>
      </c>
      <c r="B10" s="116">
        <f>'puissance moteur'!E10</f>
        <v>6.7230239999999988</v>
      </c>
      <c r="C10" s="129">
        <f t="shared" si="1"/>
        <v>5.9687007071999982</v>
      </c>
      <c r="D10" s="62">
        <f>'puissance moteur'!G10</f>
        <v>2.5761120000000002</v>
      </c>
      <c r="E10" s="120">
        <f t="shared" si="2"/>
        <v>2.4859480800000004</v>
      </c>
      <c r="F10" s="114">
        <f t="shared" si="0"/>
        <v>8.4546487871999982</v>
      </c>
      <c r="G10" s="110">
        <f>'puissance moteur'!F10</f>
        <v>9.299135999999999</v>
      </c>
      <c r="H10" s="126">
        <f t="shared" si="3"/>
        <v>4.5212007071999984</v>
      </c>
    </row>
    <row r="11" spans="1:8" ht="15.75" thickBot="1">
      <c r="A11" s="40">
        <v>6500</v>
      </c>
      <c r="B11" s="116">
        <f>'puissance moteur'!E11</f>
        <v>7.2152080000000005</v>
      </c>
      <c r="C11" s="129">
        <f t="shared" si="1"/>
        <v>6.4056616624000009</v>
      </c>
      <c r="D11" s="62">
        <f>'puissance moteur'!G11</f>
        <v>2.5865840000000002</v>
      </c>
      <c r="E11" s="120">
        <f t="shared" si="2"/>
        <v>2.4960535600000004</v>
      </c>
      <c r="F11" s="114">
        <f t="shared" si="0"/>
        <v>8.9017152224000018</v>
      </c>
      <c r="G11" s="110">
        <f>'puissance moteur'!F11</f>
        <v>9.8017920000000007</v>
      </c>
      <c r="H11" s="126">
        <f t="shared" si="3"/>
        <v>4.9581616624000011</v>
      </c>
    </row>
    <row r="12" spans="1:8" ht="15.75" thickBot="1">
      <c r="A12" s="40">
        <v>7000</v>
      </c>
      <c r="B12" s="116">
        <f>'puissance moteur'!E12</f>
        <v>8.2100480000000005</v>
      </c>
      <c r="C12" s="129">
        <f t="shared" si="1"/>
        <v>7.2888806144</v>
      </c>
      <c r="D12" s="62">
        <f>'puissance moteur'!G12</f>
        <v>2.1991200000000006</v>
      </c>
      <c r="E12" s="120">
        <f t="shared" si="2"/>
        <v>2.1221508000000004</v>
      </c>
      <c r="F12" s="114">
        <f t="shared" si="0"/>
        <v>9.4110314144</v>
      </c>
      <c r="G12" s="110">
        <f>'puissance moteur'!F12</f>
        <v>10.409168000000001</v>
      </c>
      <c r="H12" s="126">
        <f t="shared" si="3"/>
        <v>5.8413806144000002</v>
      </c>
    </row>
    <row r="13" spans="1:8" ht="15.75" thickBot="1">
      <c r="A13" s="40">
        <v>7500</v>
      </c>
      <c r="B13" s="116">
        <f>'puissance moteur'!E13</f>
        <v>9.4247999999999994</v>
      </c>
      <c r="C13" s="129">
        <f t="shared" si="1"/>
        <v>8.36733744</v>
      </c>
      <c r="D13" s="62">
        <f>'puissance moteur'!G13</f>
        <v>1.5708000000000002</v>
      </c>
      <c r="E13" s="120">
        <f t="shared" si="2"/>
        <v>1.5158220000000002</v>
      </c>
      <c r="F13" s="114">
        <f t="shared" si="0"/>
        <v>9.88315944</v>
      </c>
      <c r="G13" s="110">
        <f>'puissance moteur'!F13</f>
        <v>10.9956</v>
      </c>
      <c r="H13" s="126">
        <f t="shared" si="3"/>
        <v>6.9198374400000002</v>
      </c>
    </row>
    <row r="14" spans="1:8" ht="15.75" thickBot="1">
      <c r="A14" s="40">
        <v>8000</v>
      </c>
      <c r="B14" s="116">
        <f>'puissance moteur'!E14</f>
        <v>9.885568000000001</v>
      </c>
      <c r="C14" s="129">
        <f t="shared" si="1"/>
        <v>8.7764072704</v>
      </c>
      <c r="D14" s="62">
        <f>'puissance moteur'!G14</f>
        <v>0.83776000000000117</v>
      </c>
      <c r="E14" s="120">
        <f t="shared" si="2"/>
        <v>0.80843840000000111</v>
      </c>
      <c r="F14" s="114">
        <f t="shared" si="0"/>
        <v>9.5848456704000018</v>
      </c>
      <c r="G14" s="110">
        <f>'puissance moteur'!F14</f>
        <v>10.723328000000002</v>
      </c>
      <c r="H14" s="126">
        <f t="shared" si="3"/>
        <v>7.3289072704000011</v>
      </c>
    </row>
    <row r="15" spans="1:8" ht="15.75" thickBot="1">
      <c r="A15" s="40">
        <v>8500</v>
      </c>
      <c r="B15" s="116">
        <f>'puissance moteur'!E15</f>
        <v>10.325391999999999</v>
      </c>
      <c r="C15" s="129">
        <f t="shared" si="1"/>
        <v>9.1668830175999982</v>
      </c>
      <c r="D15" s="62">
        <f>'puissance moteur'!G15</f>
        <v>0.35604800000000125</v>
      </c>
      <c r="E15" s="120">
        <f t="shared" si="2"/>
        <v>0.34358632000000122</v>
      </c>
      <c r="F15" s="114">
        <f t="shared" si="0"/>
        <v>9.5104693376</v>
      </c>
      <c r="G15" s="110">
        <f>'puissance moteur'!F15</f>
        <v>10.68144</v>
      </c>
      <c r="H15" s="126">
        <f t="shared" si="3"/>
        <v>7.7193830175999993</v>
      </c>
    </row>
    <row r="16" spans="1:8" ht="15.75" thickBot="1">
      <c r="A16" s="40">
        <v>9000</v>
      </c>
      <c r="B16" s="116">
        <f>'puissance moteur'!E16</f>
        <v>10.744271999999999</v>
      </c>
      <c r="C16" s="129">
        <f t="shared" si="1"/>
        <v>9.5387646816</v>
      </c>
      <c r="D16" s="62">
        <f>'puissance moteur'!G16</f>
        <v>0</v>
      </c>
      <c r="E16" s="120">
        <f t="shared" si="2"/>
        <v>0</v>
      </c>
      <c r="F16" s="114">
        <f t="shared" si="0"/>
        <v>9.5387646816</v>
      </c>
      <c r="G16" s="110">
        <f>'puissance moteur'!F16</f>
        <v>10.744271999999999</v>
      </c>
      <c r="H16" s="126">
        <f t="shared" si="3"/>
        <v>8.0912646816000002</v>
      </c>
    </row>
    <row r="17" spans="1:8" ht="15.75" thickBot="1">
      <c r="A17" s="40">
        <v>9500</v>
      </c>
      <c r="B17" s="116">
        <f>'puissance moteur'!E17</f>
        <v>11.042724</v>
      </c>
      <c r="C17" s="129">
        <f t="shared" si="1"/>
        <v>9.8037303672</v>
      </c>
      <c r="D17" s="62">
        <f>'puissance moteur'!G17</f>
        <v>0</v>
      </c>
      <c r="E17" s="120">
        <f t="shared" si="2"/>
        <v>0</v>
      </c>
      <c r="F17" s="114">
        <f t="shared" si="0"/>
        <v>9.8037303672</v>
      </c>
      <c r="G17" s="110">
        <f>'puissance moteur'!F17</f>
        <v>11.042724</v>
      </c>
      <c r="H17" s="126">
        <f t="shared" si="3"/>
        <v>8.3562303672000002</v>
      </c>
    </row>
    <row r="18" spans="1:8" ht="15.75" thickBot="1">
      <c r="A18" s="40">
        <v>10000</v>
      </c>
      <c r="B18" s="116">
        <f>'puissance moteur'!E18</f>
        <v>10.472</v>
      </c>
      <c r="C18" s="129">
        <f t="shared" si="1"/>
        <v>9.2970416</v>
      </c>
      <c r="D18" s="62">
        <f>'puissance moteur'!G18</f>
        <v>0</v>
      </c>
      <c r="E18" s="120">
        <f t="shared" si="2"/>
        <v>0</v>
      </c>
      <c r="F18" s="114">
        <f t="shared" si="0"/>
        <v>9.2970416</v>
      </c>
      <c r="G18" s="110">
        <f>'puissance moteur'!F18</f>
        <v>10.472</v>
      </c>
      <c r="H18" s="126">
        <f t="shared" si="3"/>
        <v>7.8495416000000002</v>
      </c>
    </row>
    <row r="19" spans="1:8" ht="15.75" thickBot="1">
      <c r="A19" s="40">
        <v>10500</v>
      </c>
      <c r="B19" s="116">
        <f>'puissance moteur'!E19</f>
        <v>9.8960400000000011</v>
      </c>
      <c r="C19" s="129">
        <f t="shared" si="1"/>
        <v>8.785704312</v>
      </c>
      <c r="D19" s="62">
        <f>'puissance moteur'!G19</f>
        <v>0</v>
      </c>
      <c r="E19" s="120">
        <f t="shared" si="2"/>
        <v>0</v>
      </c>
      <c r="F19" s="114">
        <f t="shared" si="0"/>
        <v>8.785704312</v>
      </c>
      <c r="G19" s="110">
        <f>'puissance moteur'!F19</f>
        <v>9.8960400000000011</v>
      </c>
      <c r="H19" s="126">
        <f t="shared" si="3"/>
        <v>7.3382043119999993</v>
      </c>
    </row>
    <row r="20" spans="1:8" ht="15.75" thickBot="1">
      <c r="A20" s="41">
        <v>11000</v>
      </c>
      <c r="B20" s="54"/>
      <c r="C20" s="129">
        <f t="shared" si="1"/>
        <v>0</v>
      </c>
      <c r="D20" s="63"/>
      <c r="E20" s="121"/>
      <c r="F20" s="114">
        <f t="shared" si="0"/>
        <v>0</v>
      </c>
      <c r="G20" s="111">
        <f>'puissance moteur'!F20</f>
        <v>0</v>
      </c>
      <c r="H20" s="126">
        <v>0</v>
      </c>
    </row>
    <row r="23" spans="1:8">
      <c r="A23" s="165" t="s">
        <v>15</v>
      </c>
      <c r="B23" s="167"/>
      <c r="C23" s="16">
        <v>92</v>
      </c>
      <c r="D23" s="55" t="s">
        <v>3</v>
      </c>
    </row>
    <row r="24" spans="1:8">
      <c r="A24" s="165" t="s">
        <v>16</v>
      </c>
      <c r="B24" s="167"/>
      <c r="C24" s="17">
        <v>96.5</v>
      </c>
      <c r="D24" s="55" t="s">
        <v>3</v>
      </c>
    </row>
    <row r="33" spans="7:7">
      <c r="G33" s="44"/>
    </row>
  </sheetData>
  <mergeCells count="2">
    <mergeCell ref="A23:B23"/>
    <mergeCell ref="A24:B2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8"/>
  <sheetViews>
    <sheetView zoomScale="85" zoomScaleNormal="85" workbookViewId="0">
      <selection activeCell="G29" sqref="G29:G30"/>
    </sheetView>
  </sheetViews>
  <sheetFormatPr baseColWidth="10" defaultRowHeight="15"/>
  <cols>
    <col min="1" max="1" width="9" style="8" customWidth="1"/>
    <col min="2" max="2" width="11.42578125" style="8"/>
    <col min="3" max="4" width="15.5703125" style="8" bestFit="1" customWidth="1"/>
    <col min="5" max="5" width="13.28515625" style="8" customWidth="1"/>
    <col min="6" max="6" width="14.42578125" style="8" customWidth="1"/>
    <col min="7" max="7" width="14" style="8" customWidth="1"/>
    <col min="8" max="16384" width="11.42578125" style="8"/>
  </cols>
  <sheetData>
    <row r="1" spans="1:7" ht="15.75" thickBot="1">
      <c r="B1" s="45"/>
    </row>
    <row r="2" spans="1:7" ht="24.75" customHeight="1" thickBot="1">
      <c r="A2" s="177" t="s">
        <v>55</v>
      </c>
      <c r="B2" s="22"/>
      <c r="C2" s="169" t="s">
        <v>31</v>
      </c>
      <c r="D2" s="171" t="s">
        <v>31</v>
      </c>
      <c r="E2" s="175" t="s">
        <v>56</v>
      </c>
      <c r="F2" s="173" t="s">
        <v>57</v>
      </c>
      <c r="G2" s="134" t="s">
        <v>64</v>
      </c>
    </row>
    <row r="3" spans="1:7" ht="40.5" customHeight="1" thickBot="1">
      <c r="A3" s="178"/>
      <c r="B3" s="20"/>
      <c r="C3" s="170"/>
      <c r="D3" s="172"/>
      <c r="E3" s="176"/>
      <c r="F3" s="174"/>
      <c r="G3" s="134" t="s">
        <v>63</v>
      </c>
    </row>
    <row r="4" spans="1:7" s="80" customFormat="1" ht="13.5" thickBot="1">
      <c r="A4" s="78" t="s">
        <v>1</v>
      </c>
      <c r="B4" s="96"/>
      <c r="C4" s="97" t="s">
        <v>19</v>
      </c>
      <c r="D4" s="98" t="s">
        <v>18</v>
      </c>
      <c r="E4" s="138" t="s">
        <v>6</v>
      </c>
      <c r="F4" s="142" t="s">
        <v>6</v>
      </c>
      <c r="G4" s="135" t="s">
        <v>6</v>
      </c>
    </row>
    <row r="5" spans="1:7" ht="15.75" thickBot="1">
      <c r="A5" s="51">
        <v>3000</v>
      </c>
      <c r="B5" s="47"/>
      <c r="C5" s="48">
        <f>A5*D$26*D$28*3.1416/30</f>
        <v>6.9716502240000002</v>
      </c>
      <c r="D5" s="42">
        <f>C5*3600/1000</f>
        <v>25.0979408064</v>
      </c>
      <c r="E5" s="139">
        <f>'puissance motrice roue'!C4</f>
        <v>2.5659834816</v>
      </c>
      <c r="F5" s="143">
        <f>'puissance motrice roue'!F4</f>
        <v>4.9306658016</v>
      </c>
      <c r="G5" s="136">
        <f>'puissance motrice roue'!H4</f>
        <v>1.1184834815999996</v>
      </c>
    </row>
    <row r="6" spans="1:7" ht="15.75" thickBot="1">
      <c r="A6" s="52">
        <v>3500</v>
      </c>
      <c r="B6" s="47"/>
      <c r="C6" s="49">
        <f t="shared" ref="C6:C21" si="0">A6*D$26*D$28*3.1416/30</f>
        <v>8.1335919279999995</v>
      </c>
      <c r="D6" s="43">
        <f t="shared" ref="D6:D21" si="1">C6*3600/1000</f>
        <v>29.280930940799998</v>
      </c>
      <c r="E6" s="140">
        <f>'puissance motrice roue'!C5</f>
        <v>3.2539645600000004</v>
      </c>
      <c r="F6" s="144">
        <f>'puissance motrice roue'!F5</f>
        <v>5.62369962</v>
      </c>
      <c r="G6" s="136">
        <f>'puissance motrice roue'!H5</f>
        <v>1.8064645600000002</v>
      </c>
    </row>
    <row r="7" spans="1:7" ht="15.75" thickBot="1">
      <c r="A7" s="52">
        <v>4000</v>
      </c>
      <c r="B7" s="47"/>
      <c r="C7" s="49">
        <f t="shared" si="0"/>
        <v>9.2955336319999997</v>
      </c>
      <c r="D7" s="43">
        <f t="shared" si="1"/>
        <v>33.463921075199998</v>
      </c>
      <c r="E7" s="140">
        <f>'puissance motrice roue'!C6</f>
        <v>3.6072521407999991</v>
      </c>
      <c r="F7" s="144">
        <f>'puissance motrice roue'!F6</f>
        <v>6.0325673407999991</v>
      </c>
      <c r="G7" s="136">
        <f>'puissance motrice roue'!H6</f>
        <v>2.1597521407999998</v>
      </c>
    </row>
    <row r="8" spans="1:7" ht="15.75" thickBot="1">
      <c r="A8" s="52">
        <v>4500</v>
      </c>
      <c r="B8" s="47"/>
      <c r="C8" s="49">
        <f t="shared" si="0"/>
        <v>10.457475336</v>
      </c>
      <c r="D8" s="43">
        <f t="shared" si="1"/>
        <v>37.646911209600006</v>
      </c>
      <c r="E8" s="140">
        <f>'puissance motrice roue'!C7</f>
        <v>3.8908119096</v>
      </c>
      <c r="F8" s="144">
        <f>'puissance motrice roue'!F7</f>
        <v>6.3464435495999991</v>
      </c>
      <c r="G8" s="136">
        <f>'puissance motrice roue'!H7</f>
        <v>2.4433119095999998</v>
      </c>
    </row>
    <row r="9" spans="1:7" ht="15.75" thickBot="1">
      <c r="A9" s="52">
        <v>5000</v>
      </c>
      <c r="B9" s="47"/>
      <c r="C9" s="49">
        <f t="shared" si="0"/>
        <v>11.61941704</v>
      </c>
      <c r="D9" s="43">
        <f t="shared" si="1"/>
        <v>41.829901344</v>
      </c>
      <c r="E9" s="140">
        <f>'puissance motrice roue'!C8</f>
        <v>4.369609552</v>
      </c>
      <c r="F9" s="144">
        <f>'puissance motrice roue'!F8</f>
        <v>6.845452152</v>
      </c>
      <c r="G9" s="136">
        <f>'puissance motrice roue'!H8</f>
        <v>2.9221095520000007</v>
      </c>
    </row>
    <row r="10" spans="1:7" ht="15.75" thickBot="1">
      <c r="A10" s="52">
        <v>5500</v>
      </c>
      <c r="B10" s="47"/>
      <c r="C10" s="49">
        <f t="shared" si="0"/>
        <v>12.781358743999998</v>
      </c>
      <c r="D10" s="43">
        <f t="shared" si="1"/>
        <v>46.012891478399993</v>
      </c>
      <c r="E10" s="140">
        <f>'puissance motrice roue'!C9</f>
        <v>4.9599716935999991</v>
      </c>
      <c r="F10" s="144">
        <f>'puissance motrice roue'!F9</f>
        <v>7.4054978535999982</v>
      </c>
      <c r="G10" s="136">
        <f>'puissance motrice roue'!H9</f>
        <v>3.5124716935999993</v>
      </c>
    </row>
    <row r="11" spans="1:7" ht="15.75" thickBot="1">
      <c r="A11" s="52">
        <v>6000</v>
      </c>
      <c r="B11" s="47"/>
      <c r="C11" s="49">
        <f t="shared" si="0"/>
        <v>13.943300448</v>
      </c>
      <c r="D11" s="43">
        <f t="shared" si="1"/>
        <v>50.195881612800001</v>
      </c>
      <c r="E11" s="140">
        <f>'puissance motrice roue'!C10</f>
        <v>5.9687007071999982</v>
      </c>
      <c r="F11" s="144">
        <f>'puissance motrice roue'!F10</f>
        <v>8.4546487871999982</v>
      </c>
      <c r="G11" s="136">
        <f>'puissance motrice roue'!H10</f>
        <v>4.5212007071999984</v>
      </c>
    </row>
    <row r="12" spans="1:7" ht="15.75" thickBot="1">
      <c r="A12" s="52">
        <v>6500</v>
      </c>
      <c r="B12" s="47"/>
      <c r="C12" s="49">
        <f t="shared" si="0"/>
        <v>15.105242151999999</v>
      </c>
      <c r="D12" s="43">
        <f t="shared" si="1"/>
        <v>54.378871747200002</v>
      </c>
      <c r="E12" s="140">
        <f>'puissance motrice roue'!C11</f>
        <v>6.4056616624000009</v>
      </c>
      <c r="F12" s="144">
        <f>'puissance motrice roue'!F11</f>
        <v>8.9017152224000018</v>
      </c>
      <c r="G12" s="136">
        <f>'puissance motrice roue'!H11</f>
        <v>4.9581616624000011</v>
      </c>
    </row>
    <row r="13" spans="1:7" ht="15.75" thickBot="1">
      <c r="A13" s="52">
        <v>7000</v>
      </c>
      <c r="B13" s="47"/>
      <c r="C13" s="49">
        <f t="shared" si="0"/>
        <v>16.267183855999999</v>
      </c>
      <c r="D13" s="43">
        <f t="shared" si="1"/>
        <v>58.561861881599995</v>
      </c>
      <c r="E13" s="140">
        <f>'puissance motrice roue'!C12</f>
        <v>7.2888806144</v>
      </c>
      <c r="F13" s="144">
        <f>'puissance motrice roue'!F12</f>
        <v>9.4110314144</v>
      </c>
      <c r="G13" s="136">
        <f>'puissance motrice roue'!H12</f>
        <v>5.8413806144000002</v>
      </c>
    </row>
    <row r="14" spans="1:7" ht="15.75" thickBot="1">
      <c r="A14" s="52">
        <v>7500</v>
      </c>
      <c r="B14" s="47"/>
      <c r="C14" s="49">
        <f t="shared" si="0"/>
        <v>17.429125559999999</v>
      </c>
      <c r="D14" s="43">
        <f t="shared" si="1"/>
        <v>62.744852015999996</v>
      </c>
      <c r="E14" s="140">
        <f>'puissance motrice roue'!C13</f>
        <v>8.36733744</v>
      </c>
      <c r="F14" s="144">
        <f>'puissance motrice roue'!F13</f>
        <v>9.88315944</v>
      </c>
      <c r="G14" s="136">
        <f>'puissance motrice roue'!H13</f>
        <v>6.9198374400000002</v>
      </c>
    </row>
    <row r="15" spans="1:7" ht="15.75" thickBot="1">
      <c r="A15" s="52">
        <v>8000</v>
      </c>
      <c r="B15" s="47"/>
      <c r="C15" s="49">
        <f t="shared" si="0"/>
        <v>18.591067263999999</v>
      </c>
      <c r="D15" s="43">
        <f t="shared" si="1"/>
        <v>66.927842150399997</v>
      </c>
      <c r="E15" s="140">
        <f>'puissance motrice roue'!C14</f>
        <v>8.7764072704</v>
      </c>
      <c r="F15" s="144">
        <f>'puissance motrice roue'!F14</f>
        <v>9.5848456704000018</v>
      </c>
      <c r="G15" s="136">
        <f>'puissance motrice roue'!H14</f>
        <v>7.3289072704000011</v>
      </c>
    </row>
    <row r="16" spans="1:7" ht="15.75" thickBot="1">
      <c r="A16" s="52">
        <v>8500</v>
      </c>
      <c r="B16" s="47"/>
      <c r="C16" s="49">
        <f t="shared" si="0"/>
        <v>19.753008968</v>
      </c>
      <c r="D16" s="43">
        <f t="shared" si="1"/>
        <v>71.110832284799997</v>
      </c>
      <c r="E16" s="140">
        <f>'puissance motrice roue'!C15</f>
        <v>9.1668830175999982</v>
      </c>
      <c r="F16" s="144">
        <f>'puissance motrice roue'!F15</f>
        <v>9.5104693376</v>
      </c>
      <c r="G16" s="136">
        <f>'puissance motrice roue'!H15</f>
        <v>7.7193830175999993</v>
      </c>
    </row>
    <row r="17" spans="1:7" ht="15.75" thickBot="1">
      <c r="A17" s="52">
        <v>9000</v>
      </c>
      <c r="B17" s="47"/>
      <c r="C17" s="49">
        <f t="shared" si="0"/>
        <v>20.914950672</v>
      </c>
      <c r="D17" s="43">
        <f t="shared" si="1"/>
        <v>75.293822419200012</v>
      </c>
      <c r="E17" s="140">
        <f>'puissance motrice roue'!C16</f>
        <v>9.5387646816</v>
      </c>
      <c r="F17" s="144">
        <f>'puissance motrice roue'!F16</f>
        <v>9.5387646816</v>
      </c>
      <c r="G17" s="136">
        <f>'puissance motrice roue'!H16</f>
        <v>8.0912646816000002</v>
      </c>
    </row>
    <row r="18" spans="1:7" ht="15.75" thickBot="1">
      <c r="A18" s="52">
        <v>9500</v>
      </c>
      <c r="B18" s="47"/>
      <c r="C18" s="49">
        <f t="shared" si="0"/>
        <v>22.076892376</v>
      </c>
      <c r="D18" s="43">
        <f t="shared" si="1"/>
        <v>79.476812553599999</v>
      </c>
      <c r="E18" s="140">
        <f>'puissance motrice roue'!C17</f>
        <v>9.8037303672</v>
      </c>
      <c r="F18" s="144">
        <f>'puissance motrice roue'!F17</f>
        <v>9.8037303672</v>
      </c>
      <c r="G18" s="136">
        <f>'puissance motrice roue'!H17</f>
        <v>8.3562303672000002</v>
      </c>
    </row>
    <row r="19" spans="1:7" ht="15.75" thickBot="1">
      <c r="A19" s="52">
        <v>10000</v>
      </c>
      <c r="B19" s="47"/>
      <c r="C19" s="49">
        <f t="shared" si="0"/>
        <v>23.23883408</v>
      </c>
      <c r="D19" s="43">
        <f t="shared" si="1"/>
        <v>83.659802687999999</v>
      </c>
      <c r="E19" s="140">
        <f>'puissance motrice roue'!C18</f>
        <v>9.2970416</v>
      </c>
      <c r="F19" s="144">
        <f>'puissance motrice roue'!F18</f>
        <v>9.2970416</v>
      </c>
      <c r="G19" s="136">
        <f>'puissance motrice roue'!H18</f>
        <v>7.8495416000000002</v>
      </c>
    </row>
    <row r="20" spans="1:7" ht="15.75" thickBot="1">
      <c r="A20" s="52">
        <v>10500</v>
      </c>
      <c r="B20" s="47"/>
      <c r="C20" s="49">
        <f t="shared" si="0"/>
        <v>24.400775784</v>
      </c>
      <c r="D20" s="43">
        <f t="shared" si="1"/>
        <v>87.8427928224</v>
      </c>
      <c r="E20" s="140">
        <f>'puissance motrice roue'!C19</f>
        <v>8.785704312</v>
      </c>
      <c r="F20" s="144">
        <f>'puissance motrice roue'!F19</f>
        <v>8.785704312</v>
      </c>
      <c r="G20" s="136">
        <f>'puissance motrice roue'!H19</f>
        <v>7.3382043119999993</v>
      </c>
    </row>
    <row r="21" spans="1:7" ht="15.75" thickBot="1">
      <c r="A21" s="53">
        <v>11000</v>
      </c>
      <c r="B21" s="47"/>
      <c r="C21" s="50">
        <f t="shared" si="0"/>
        <v>25.562717487999997</v>
      </c>
      <c r="D21" s="38">
        <f t="shared" si="1"/>
        <v>92.025782956799986</v>
      </c>
      <c r="E21" s="141"/>
      <c r="F21" s="145"/>
      <c r="G21" s="137"/>
    </row>
    <row r="24" spans="1:7">
      <c r="A24" s="168" t="s">
        <v>17</v>
      </c>
      <c r="B24" s="168"/>
      <c r="C24" s="168"/>
      <c r="D24" s="17">
        <v>1</v>
      </c>
      <c r="E24" s="44"/>
    </row>
    <row r="25" spans="1:7">
      <c r="A25" s="168" t="s">
        <v>48</v>
      </c>
      <c r="B25" s="168"/>
      <c r="C25" s="168"/>
      <c r="D25" s="17">
        <v>8.4699999999999998E-2</v>
      </c>
      <c r="E25" s="44"/>
    </row>
    <row r="26" spans="1:7">
      <c r="A26" s="168" t="s">
        <v>49</v>
      </c>
      <c r="B26" s="168"/>
      <c r="C26" s="168"/>
      <c r="D26" s="21">
        <f>D$24*D$25</f>
        <v>8.4699999999999998E-2</v>
      </c>
      <c r="E26" s="44"/>
    </row>
    <row r="27" spans="1:7">
      <c r="A27" s="44"/>
      <c r="B27" s="44"/>
      <c r="C27" s="44"/>
      <c r="D27" s="44"/>
      <c r="E27" s="44"/>
    </row>
    <row r="28" spans="1:7">
      <c r="A28" s="168" t="s">
        <v>50</v>
      </c>
      <c r="B28" s="168"/>
      <c r="C28" s="168"/>
      <c r="D28" s="17">
        <v>0.26200000000000001</v>
      </c>
      <c r="E28" s="21" t="s">
        <v>20</v>
      </c>
      <c r="F28" s="44"/>
    </row>
  </sheetData>
  <mergeCells count="9">
    <mergeCell ref="A26:C26"/>
    <mergeCell ref="A28:C28"/>
    <mergeCell ref="C2:C3"/>
    <mergeCell ref="D2:D3"/>
    <mergeCell ref="F2:F3"/>
    <mergeCell ref="E2:E3"/>
    <mergeCell ref="A2:A3"/>
    <mergeCell ref="A24:C24"/>
    <mergeCell ref="A25:C2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8"/>
  <sheetViews>
    <sheetView topLeftCell="A6" zoomScale="70" zoomScaleNormal="70" workbookViewId="0">
      <selection activeCell="E49" sqref="E49"/>
    </sheetView>
  </sheetViews>
  <sheetFormatPr baseColWidth="10" defaultRowHeight="15"/>
  <cols>
    <col min="1" max="1" width="11.7109375" style="8" bestFit="1" customWidth="1"/>
    <col min="2" max="3" width="12.5703125" style="8" bestFit="1" customWidth="1"/>
    <col min="4" max="4" width="11.42578125" style="8"/>
    <col min="5" max="5" width="11.140625" style="8" bestFit="1" customWidth="1"/>
    <col min="6" max="6" width="13" style="8" bestFit="1" customWidth="1"/>
    <col min="7" max="7" width="12" style="8" bestFit="1" customWidth="1"/>
    <col min="8" max="16384" width="11.42578125" style="8"/>
  </cols>
  <sheetData>
    <row r="1" spans="1:7" ht="15.75" thickBot="1"/>
    <row r="2" spans="1:7" ht="30.75" customHeight="1" thickBot="1">
      <c r="A2" s="171" t="s">
        <v>26</v>
      </c>
      <c r="B2" s="181" t="s">
        <v>27</v>
      </c>
      <c r="C2" s="183" t="s">
        <v>62</v>
      </c>
      <c r="D2" s="132" t="s">
        <v>65</v>
      </c>
      <c r="E2" s="185" t="s">
        <v>30</v>
      </c>
      <c r="F2" s="187" t="s">
        <v>28</v>
      </c>
      <c r="G2" s="179" t="s">
        <v>29</v>
      </c>
    </row>
    <row r="3" spans="1:7" ht="42.75" customHeight="1" thickBot="1">
      <c r="A3" s="172"/>
      <c r="B3" s="182"/>
      <c r="C3" s="184"/>
      <c r="D3" s="132" t="s">
        <v>66</v>
      </c>
      <c r="E3" s="186"/>
      <c r="F3" s="188"/>
      <c r="G3" s="180"/>
    </row>
    <row r="4" spans="1:7" s="80" customFormat="1" ht="13.5" thickBot="1">
      <c r="A4" s="99" t="s">
        <v>18</v>
      </c>
      <c r="B4" s="100" t="s">
        <v>6</v>
      </c>
      <c r="C4" s="101" t="s">
        <v>6</v>
      </c>
      <c r="D4" s="150"/>
      <c r="E4" s="146" t="s">
        <v>18</v>
      </c>
      <c r="F4" s="102" t="s">
        <v>40</v>
      </c>
      <c r="G4" s="103" t="s">
        <v>40</v>
      </c>
    </row>
    <row r="5" spans="1:7" ht="15.75" thickBot="1">
      <c r="A5" s="26">
        <f>'Puissance roue f( V véhicule )'!D5</f>
        <v>25.0979408064</v>
      </c>
      <c r="B5" s="35">
        <f>'Puissance roue f( V véhicule )'!E5</f>
        <v>2.5659834816</v>
      </c>
      <c r="C5" s="30">
        <f>'Puissance roue f( V véhicule )'!F5:F20</f>
        <v>4.9306658016</v>
      </c>
      <c r="D5" s="133">
        <f>'Puissance roue f( V véhicule )'!G5</f>
        <v>1.1184834815999996</v>
      </c>
      <c r="E5" s="147">
        <f>'Puissance résistante '!A4</f>
        <v>10</v>
      </c>
      <c r="F5" s="29">
        <f>'Puissance résistante '!F4/1000</f>
        <v>9.3911179698216732E-2</v>
      </c>
      <c r="G5" s="30">
        <f>'Puissance résistante '!J4/1000</f>
        <v>0.1091889574759945</v>
      </c>
    </row>
    <row r="6" spans="1:7" ht="15.75" thickBot="1">
      <c r="A6" s="27">
        <f>'Puissance roue f( V véhicule )'!D6</f>
        <v>29.280930940799998</v>
      </c>
      <c r="B6" s="36">
        <f>'Puissance roue f( V véhicule )'!E6</f>
        <v>3.2539645600000004</v>
      </c>
      <c r="C6" s="32">
        <f>'Puissance roue f( V véhicule )'!F6:F21</f>
        <v>5.62369962</v>
      </c>
      <c r="D6" s="133">
        <f>'Puissance roue f( V véhicule )'!G6</f>
        <v>1.8064645600000002</v>
      </c>
      <c r="E6" s="148">
        <f>'Puissance résistante '!A5</f>
        <v>20</v>
      </c>
      <c r="F6" s="31">
        <f>'Puissance résistante '!F5/1000</f>
        <v>0.25628943758573386</v>
      </c>
      <c r="G6" s="32">
        <f>'Puissance résistante '!J5/1000</f>
        <v>0.28684499314128942</v>
      </c>
    </row>
    <row r="7" spans="1:7" ht="15.75" thickBot="1">
      <c r="A7" s="27">
        <f>'Puissance roue f( V véhicule )'!D7</f>
        <v>33.463921075199998</v>
      </c>
      <c r="B7" s="36">
        <f>'Puissance roue f( V véhicule )'!E7</f>
        <v>3.6072521407999991</v>
      </c>
      <c r="C7" s="32">
        <f>'Puissance roue f( V véhicule )'!F7:F22</f>
        <v>6.0325673407999991</v>
      </c>
      <c r="D7" s="133">
        <f>'Puissance roue f( V véhicule )'!G7</f>
        <v>2.1597521407999998</v>
      </c>
      <c r="E7" s="148">
        <f>'Puissance résistante '!A6</f>
        <v>30</v>
      </c>
      <c r="F7" s="31">
        <f>'Puissance résistante '!F6/1000</f>
        <v>0.55560185185185185</v>
      </c>
      <c r="G7" s="32">
        <f>'Puissance résistante '!J6/1000</f>
        <v>0.60143518518518524</v>
      </c>
    </row>
    <row r="8" spans="1:7" ht="15.75" thickBot="1">
      <c r="A8" s="27">
        <f>'Puissance roue f( V véhicule )'!D8</f>
        <v>37.646911209600006</v>
      </c>
      <c r="B8" s="36">
        <f>'Puissance roue f( V véhicule )'!E8</f>
        <v>3.8908119096</v>
      </c>
      <c r="C8" s="32">
        <f>'Puissance roue f( V véhicule )'!F8:F23</f>
        <v>6.3464435495999991</v>
      </c>
      <c r="D8" s="133">
        <f>'Puissance roue f( V véhicule )'!G8</f>
        <v>2.4433119095999998</v>
      </c>
      <c r="E8" s="148">
        <f>'Puissance résistante '!A7</f>
        <v>40</v>
      </c>
      <c r="F8" s="31">
        <f>'Puissance résistante '!F7/1000</f>
        <v>1.0603155006858711</v>
      </c>
      <c r="G8" s="32">
        <f>'Puissance résistante '!J7/1000</f>
        <v>1.1214266117969822</v>
      </c>
    </row>
    <row r="9" spans="1:7" ht="15.75" thickBot="1">
      <c r="A9" s="27">
        <f>'Puissance roue f( V véhicule )'!D9</f>
        <v>41.829901344</v>
      </c>
      <c r="B9" s="36">
        <f>'Puissance roue f( V véhicule )'!E9</f>
        <v>4.369609552</v>
      </c>
      <c r="C9" s="32">
        <f>'Puissance roue f( V véhicule )'!F9:F24</f>
        <v>6.845452152</v>
      </c>
      <c r="D9" s="133">
        <f>'Puissance roue f( V véhicule )'!G9</f>
        <v>2.9221095520000007</v>
      </c>
      <c r="E9" s="148">
        <f>'Puissance résistante '!A8</f>
        <v>50</v>
      </c>
      <c r="F9" s="31">
        <f>'Puissance résistante '!F8/1000</f>
        <v>1.8388974622770917</v>
      </c>
      <c r="G9" s="32">
        <f>'Puissance résistante '!J8/1000</f>
        <v>1.9152863511659808</v>
      </c>
    </row>
    <row r="10" spans="1:7" ht="15.75" thickBot="1">
      <c r="A10" s="27">
        <f>'Puissance roue f( V véhicule )'!D10</f>
        <v>46.012891478399993</v>
      </c>
      <c r="B10" s="36">
        <f>'Puissance roue f( V véhicule )'!E10</f>
        <v>4.9599716935999991</v>
      </c>
      <c r="C10" s="32">
        <f>'Puissance roue f( V véhicule )'!F10:F25</f>
        <v>7.4054978535999982</v>
      </c>
      <c r="D10" s="133">
        <f>'Puissance roue f( V véhicule )'!G10</f>
        <v>3.5124716935999993</v>
      </c>
      <c r="E10" s="148">
        <f>'Puissance résistante '!A9</f>
        <v>60</v>
      </c>
      <c r="F10" s="31">
        <f>'Puissance résistante '!F9/1000</f>
        <v>2.9598148148148153</v>
      </c>
      <c r="G10" s="32">
        <f>'Puissance résistante '!J9/1000</f>
        <v>3.0514814814814817</v>
      </c>
    </row>
    <row r="11" spans="1:7" ht="15.75" thickBot="1">
      <c r="A11" s="27">
        <f>'Puissance roue f( V véhicule )'!D11</f>
        <v>50.195881612800001</v>
      </c>
      <c r="B11" s="36">
        <f>'Puissance roue f( V véhicule )'!E11</f>
        <v>5.9687007071999982</v>
      </c>
      <c r="C11" s="32">
        <f>'Puissance roue f( V véhicule )'!F11:F26</f>
        <v>8.4546487871999982</v>
      </c>
      <c r="D11" s="133">
        <f>'Puissance roue f( V véhicule )'!G11</f>
        <v>4.5212007071999984</v>
      </c>
      <c r="E11" s="148">
        <f>'Puissance résistante '!A10</f>
        <v>70</v>
      </c>
      <c r="F11" s="31">
        <f>'Puissance résistante '!F10/1000</f>
        <v>4.4915346364883391</v>
      </c>
      <c r="G11" s="32">
        <f>'Puissance résistante '!J10/1000</f>
        <v>4.5984790809327842</v>
      </c>
    </row>
    <row r="12" spans="1:7" ht="15.75" thickBot="1">
      <c r="A12" s="27">
        <f>'Puissance roue f( V véhicule )'!D12</f>
        <v>54.378871747200002</v>
      </c>
      <c r="B12" s="36">
        <f>'Puissance roue f( V véhicule )'!E12</f>
        <v>6.4056616624000009</v>
      </c>
      <c r="C12" s="32">
        <f>'Puissance roue f( V véhicule )'!F12:F27</f>
        <v>8.9017152224000018</v>
      </c>
      <c r="D12" s="133">
        <f>'Puissance roue f( V véhicule )'!G12</f>
        <v>4.9581616624000011</v>
      </c>
      <c r="E12" s="148">
        <f>'Puissance résistante '!A11</f>
        <v>80</v>
      </c>
      <c r="F12" s="31">
        <f>'Puissance résistante '!F11/1000</f>
        <v>6.5025240054869684</v>
      </c>
      <c r="G12" s="32">
        <f>'Puissance résistante '!J11/1000</f>
        <v>6.6247462277091911</v>
      </c>
    </row>
    <row r="13" spans="1:7" ht="15.75" thickBot="1">
      <c r="A13" s="27">
        <f>'Puissance roue f( V véhicule )'!D13</f>
        <v>58.561861881599995</v>
      </c>
      <c r="B13" s="36">
        <f>'Puissance roue f( V véhicule )'!E13</f>
        <v>7.2888806144</v>
      </c>
      <c r="C13" s="32">
        <f>'Puissance roue f( V véhicule )'!F13:F28</f>
        <v>9.4110314144</v>
      </c>
      <c r="D13" s="133">
        <f>'Puissance roue f( V véhicule )'!G13</f>
        <v>5.8413806144000002</v>
      </c>
      <c r="E13" s="148">
        <f>'Puissance résistante '!A12</f>
        <v>90</v>
      </c>
      <c r="F13" s="31">
        <f>'Puissance résistante '!F12/1000</f>
        <v>9.0612499999999994</v>
      </c>
      <c r="G13" s="32">
        <f>'Puissance résistante '!J12/1000</f>
        <v>9.1987500000000004</v>
      </c>
    </row>
    <row r="14" spans="1:7" ht="15.75" thickBot="1">
      <c r="A14" s="27">
        <f>'Puissance roue f( V véhicule )'!D14</f>
        <v>62.744852015999996</v>
      </c>
      <c r="B14" s="36">
        <f>'Puissance roue f( V véhicule )'!E14</f>
        <v>8.36733744</v>
      </c>
      <c r="C14" s="32">
        <f>'Puissance roue f( V véhicule )'!F14:F29</f>
        <v>9.88315944</v>
      </c>
      <c r="D14" s="133">
        <f>'Puissance roue f( V véhicule )'!G14</f>
        <v>6.9198374400000002</v>
      </c>
      <c r="E14" s="148">
        <f>'Puissance résistante '!A13</f>
        <v>100</v>
      </c>
      <c r="F14" s="31">
        <f>'Puissance résistante '!F13/1000</f>
        <v>12.236179698216734</v>
      </c>
      <c r="G14" s="32">
        <f>'Puissance résistante '!J13/1000</f>
        <v>12.388957475994511</v>
      </c>
    </row>
    <row r="15" spans="1:7" ht="15.75" thickBot="1">
      <c r="A15" s="27">
        <f>'Puissance roue f( V véhicule )'!D15</f>
        <v>66.927842150399997</v>
      </c>
      <c r="B15" s="36">
        <f>'Puissance roue f( V véhicule )'!E15</f>
        <v>8.7764072704</v>
      </c>
      <c r="C15" s="32">
        <f>'Puissance roue f( V véhicule )'!F15:F30</f>
        <v>9.5848456704000018</v>
      </c>
      <c r="D15" s="133">
        <f>'Puissance roue f( V véhicule )'!G15</f>
        <v>7.3289072704000011</v>
      </c>
      <c r="E15" s="148">
        <f>'Puissance résistante '!A14</f>
        <v>110</v>
      </c>
      <c r="F15" s="31">
        <f>'Puissance résistante '!F14/1000</f>
        <v>16.095780178326468</v>
      </c>
      <c r="G15" s="32">
        <f>'Puissance résistante '!J14/1000</f>
        <v>16.263835733882026</v>
      </c>
    </row>
    <row r="16" spans="1:7" ht="15.75" thickBot="1">
      <c r="A16" s="27">
        <f>'Puissance roue f( V véhicule )'!D16</f>
        <v>71.110832284799997</v>
      </c>
      <c r="B16" s="36">
        <f>'Puissance roue f( V véhicule )'!E16</f>
        <v>9.1668830175999982</v>
      </c>
      <c r="C16" s="32">
        <f>'Puissance roue f( V véhicule )'!F16:F31</f>
        <v>9.5104693376</v>
      </c>
      <c r="D16" s="133">
        <f>'Puissance roue f( V véhicule )'!G16</f>
        <v>7.7193830175999993</v>
      </c>
      <c r="E16" s="148">
        <f>'Puissance résistante '!A15</f>
        <v>120</v>
      </c>
      <c r="F16" s="31">
        <f>'Puissance résistante '!F15/1000</f>
        <v>20.70851851851852</v>
      </c>
      <c r="G16" s="32">
        <f>'Puissance résistante '!J15/1000</f>
        <v>20.891851851851854</v>
      </c>
    </row>
    <row r="17" spans="1:8" ht="15.75" thickBot="1">
      <c r="A17" s="27">
        <f>'Puissance roue f( V véhicule )'!D17</f>
        <v>75.293822419200012</v>
      </c>
      <c r="B17" s="36">
        <f>'Puissance roue f( V véhicule )'!E17</f>
        <v>9.5387646816</v>
      </c>
      <c r="C17" s="32">
        <f>'Puissance roue f( V véhicule )'!F17:F32</f>
        <v>9.5387646816</v>
      </c>
      <c r="D17" s="133">
        <f>'Puissance roue f( V véhicule )'!G17</f>
        <v>8.0912646816000002</v>
      </c>
      <c r="E17" s="149">
        <f>'Puissance résistante '!A16</f>
        <v>130</v>
      </c>
      <c r="F17" s="33">
        <f>'Puissance résistante '!F16/1000</f>
        <v>26.142861796982157</v>
      </c>
      <c r="G17" s="34">
        <f>'Puissance résistante '!J16/1000</f>
        <v>26.341472908093266</v>
      </c>
    </row>
    <row r="18" spans="1:8" ht="15.75" thickBot="1">
      <c r="A18" s="27">
        <f>'Puissance roue f( V véhicule )'!D18</f>
        <v>79.476812553599999</v>
      </c>
      <c r="B18" s="36">
        <f>'Puissance roue f( V véhicule )'!E18</f>
        <v>9.8037303672</v>
      </c>
      <c r="C18" s="32">
        <f>'Puissance roue f( V véhicule )'!F18:F33</f>
        <v>9.8037303672</v>
      </c>
      <c r="D18" s="133">
        <f>'Puissance roue f( V véhicule )'!G18</f>
        <v>8.3562303672000002</v>
      </c>
      <c r="E18" s="23"/>
      <c r="G18" s="24"/>
    </row>
    <row r="19" spans="1:8" ht="15.75" thickBot="1">
      <c r="A19" s="27">
        <f>'Puissance roue f( V véhicule )'!D19</f>
        <v>83.659802687999999</v>
      </c>
      <c r="B19" s="36">
        <f>'Puissance roue f( V véhicule )'!E19</f>
        <v>9.2970416</v>
      </c>
      <c r="C19" s="32">
        <f>'Puissance roue f( V véhicule )'!F19:F34</f>
        <v>9.2970416</v>
      </c>
      <c r="D19" s="133">
        <f>'Puissance roue f( V véhicule )'!G19</f>
        <v>7.8495416000000002</v>
      </c>
      <c r="E19" s="23"/>
      <c r="G19" s="24"/>
    </row>
    <row r="20" spans="1:8" ht="15.75" thickBot="1">
      <c r="A20" s="27">
        <f>'Puissance roue f( V véhicule )'!D20</f>
        <v>87.8427928224</v>
      </c>
      <c r="B20" s="36">
        <f>'Puissance roue f( V véhicule )'!E20</f>
        <v>8.785704312</v>
      </c>
      <c r="C20" s="32">
        <f>'Puissance roue f( V véhicule )'!F20:F35</f>
        <v>8.785704312</v>
      </c>
      <c r="D20" s="133">
        <f>'Puissance roue f( V véhicule )'!G20</f>
        <v>7.3382043119999993</v>
      </c>
      <c r="E20" s="23"/>
      <c r="G20" s="24"/>
    </row>
    <row r="21" spans="1:8" ht="15.75" thickBot="1">
      <c r="A21" s="28">
        <f>'Puissance roue f( V véhicule )'!D21</f>
        <v>92.025782956799986</v>
      </c>
      <c r="B21" s="37">
        <f>'Puissance roue f( V véhicule )'!E21</f>
        <v>0</v>
      </c>
      <c r="C21" s="34"/>
      <c r="D21" s="133">
        <f>'Puissance roue f( V véhicule )'!G21</f>
        <v>0</v>
      </c>
      <c r="E21" s="23"/>
      <c r="G21" s="24"/>
    </row>
    <row r="22" spans="1:8">
      <c r="A22" s="25"/>
      <c r="E22" s="23"/>
    </row>
    <row r="24" spans="1:8">
      <c r="A24" s="104" t="s">
        <v>8</v>
      </c>
      <c r="B24" s="105">
        <f>'Puissance résistante '!C19</f>
        <v>0.88</v>
      </c>
      <c r="C24" s="106" t="s">
        <v>10</v>
      </c>
      <c r="D24" s="44"/>
      <c r="E24" s="44"/>
      <c r="F24" s="44" t="s">
        <v>59</v>
      </c>
      <c r="G24" s="44">
        <f>'Puissance résistante '!H19</f>
        <v>2700</v>
      </c>
      <c r="H24" s="44" t="s">
        <v>0</v>
      </c>
    </row>
    <row r="25" spans="1:8">
      <c r="A25" s="44"/>
      <c r="B25" s="44"/>
      <c r="C25" s="44"/>
      <c r="D25" s="44"/>
      <c r="E25" s="44"/>
      <c r="F25" s="44"/>
      <c r="G25" s="44"/>
      <c r="H25" s="44"/>
    </row>
    <row r="26" spans="1:8">
      <c r="A26" s="165" t="s">
        <v>11</v>
      </c>
      <c r="B26" s="166"/>
      <c r="C26" s="105">
        <f>'Puissance résistante '!D21</f>
        <v>1.21</v>
      </c>
      <c r="D26" s="106" t="s">
        <v>9</v>
      </c>
      <c r="E26" s="44"/>
      <c r="F26" s="44" t="s">
        <v>60</v>
      </c>
      <c r="G26" s="44">
        <f>'Puissance résistante '!H21</f>
        <v>3200</v>
      </c>
      <c r="H26" s="44" t="s">
        <v>0</v>
      </c>
    </row>
    <row r="27" spans="1:8">
      <c r="A27" s="44"/>
      <c r="B27" s="44"/>
      <c r="C27" s="44"/>
      <c r="D27" s="44"/>
      <c r="E27" s="44"/>
      <c r="F27" s="44"/>
      <c r="G27" s="44"/>
      <c r="H27" s="44"/>
    </row>
    <row r="28" spans="1:8">
      <c r="A28" s="165" t="s">
        <v>13</v>
      </c>
      <c r="B28" s="166"/>
      <c r="C28" s="166"/>
      <c r="D28" s="122">
        <f>'Puissance résistante '!E23</f>
        <v>1.0999999999999999E-2</v>
      </c>
      <c r="E28" s="106"/>
      <c r="F28" s="44"/>
      <c r="G28" s="44"/>
      <c r="H28" s="44"/>
    </row>
    <row r="29" spans="1:8">
      <c r="A29" s="44"/>
      <c r="B29" s="44"/>
      <c r="C29" s="44"/>
      <c r="D29" s="44"/>
      <c r="E29" s="44"/>
      <c r="F29" s="44"/>
      <c r="G29" s="44"/>
      <c r="H29" s="44"/>
    </row>
    <row r="30" spans="1:8">
      <c r="A30" s="165" t="s">
        <v>12</v>
      </c>
      <c r="B30" s="166"/>
      <c r="C30" s="105">
        <f>'Puissance résistante '!D25</f>
        <v>0</v>
      </c>
      <c r="D30" s="106" t="s">
        <v>21</v>
      </c>
      <c r="E30" s="44"/>
      <c r="F30" s="44"/>
      <c r="G30" s="44"/>
      <c r="H30" s="44"/>
    </row>
    <row r="31" spans="1:8">
      <c r="A31" s="44"/>
      <c r="B31" s="44"/>
      <c r="C31" s="44"/>
      <c r="D31" s="44"/>
      <c r="E31" s="44"/>
      <c r="F31" s="44"/>
      <c r="G31" s="44"/>
      <c r="H31" s="44"/>
    </row>
    <row r="32" spans="1:8">
      <c r="A32" s="165" t="s">
        <v>15</v>
      </c>
      <c r="B32" s="167"/>
      <c r="C32" s="123">
        <f>'puissance motrice roue'!C23</f>
        <v>92</v>
      </c>
      <c r="D32" s="55" t="s">
        <v>3</v>
      </c>
      <c r="E32" s="44"/>
      <c r="F32" s="44"/>
      <c r="G32" s="44"/>
      <c r="H32" s="44"/>
    </row>
    <row r="33" spans="1:8">
      <c r="A33" s="165" t="s">
        <v>16</v>
      </c>
      <c r="B33" s="167"/>
      <c r="C33" s="55">
        <f>'puissance motrice roue'!C24</f>
        <v>96.5</v>
      </c>
      <c r="D33" s="55" t="s">
        <v>3</v>
      </c>
      <c r="E33" s="44"/>
      <c r="F33" s="44"/>
      <c r="G33" s="44"/>
      <c r="H33" s="44"/>
    </row>
    <row r="34" spans="1:8">
      <c r="A34" s="44"/>
      <c r="B34" s="44"/>
      <c r="C34" s="44"/>
      <c r="D34" s="44"/>
      <c r="E34" s="44"/>
      <c r="F34" s="44"/>
      <c r="G34" s="44"/>
      <c r="H34" s="44"/>
    </row>
    <row r="35" spans="1:8">
      <c r="E35" s="44"/>
      <c r="F35" s="44"/>
      <c r="G35" s="44"/>
      <c r="H35" s="44"/>
    </row>
    <row r="36" spans="1:8">
      <c r="E36" s="44"/>
      <c r="F36" s="44"/>
      <c r="G36" s="44"/>
      <c r="H36" s="44"/>
    </row>
    <row r="37" spans="1:8">
      <c r="A37" s="44"/>
      <c r="B37" s="44"/>
      <c r="C37" s="44"/>
      <c r="D37" s="44"/>
      <c r="E37" s="44"/>
      <c r="F37" s="44"/>
      <c r="G37" s="44"/>
      <c r="H37" s="44"/>
    </row>
    <row r="38" spans="1:8">
      <c r="A38" s="44"/>
      <c r="B38" s="44"/>
      <c r="C38" s="44"/>
      <c r="D38" s="44"/>
      <c r="E38" s="44"/>
      <c r="F38" s="44"/>
      <c r="G38" s="44"/>
      <c r="H38" s="44"/>
    </row>
  </sheetData>
  <sheetProtection formatCells="0" formatColumns="0" formatRows="0" insertColumns="0" insertRows="0" insertHyperlinks="0" deleteColumns="0" deleteRows="0"/>
  <mergeCells count="11">
    <mergeCell ref="A33:B33"/>
    <mergeCell ref="A26:B26"/>
    <mergeCell ref="A28:C28"/>
    <mergeCell ref="A30:B30"/>
    <mergeCell ref="A32:B32"/>
    <mergeCell ref="G2:G3"/>
    <mergeCell ref="A2:A3"/>
    <mergeCell ref="B2:B3"/>
    <mergeCell ref="C2:C3"/>
    <mergeCell ref="E2:E3"/>
    <mergeCell ref="F2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Couple</vt:lpstr>
      <vt:lpstr>puissance moteur</vt:lpstr>
      <vt:lpstr>Puissance résistante </vt:lpstr>
      <vt:lpstr>puissance motrice roue</vt:lpstr>
      <vt:lpstr>Puissance roue f( V véhicule )</vt:lpstr>
      <vt:lpstr>Puissance motrice résistante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</dc:creator>
  <cp:lastModifiedBy>STI2D-1</cp:lastModifiedBy>
  <cp:lastPrinted>2013-01-06T09:51:08Z</cp:lastPrinted>
  <dcterms:created xsi:type="dcterms:W3CDTF">2013-01-02T07:22:08Z</dcterms:created>
  <dcterms:modified xsi:type="dcterms:W3CDTF">2013-04-12T09:57:18Z</dcterms:modified>
</cp:coreProperties>
</file>