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9440" windowHeight="13170"/>
  </bookViews>
  <sheets>
    <sheet name="Feuil1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R14" i="1" l="1"/>
  <c r="R15" i="1"/>
  <c r="T15" i="1"/>
  <c r="T14" i="1"/>
  <c r="Y14" i="1"/>
  <c r="AA15" i="1"/>
  <c r="AA14" i="1"/>
  <c r="Y37" i="1"/>
  <c r="Y36" i="1"/>
  <c r="Y35" i="1"/>
  <c r="Y34" i="1"/>
  <c r="C30" i="1"/>
  <c r="C38" i="1" l="1"/>
  <c r="C24" i="1"/>
  <c r="P37" i="1" l="1"/>
  <c r="P38" i="1" s="1"/>
  <c r="C23" i="1"/>
  <c r="C22" i="1"/>
  <c r="C21" i="1"/>
  <c r="C20" i="1"/>
  <c r="C19" i="1"/>
  <c r="P33" i="1" l="1"/>
  <c r="P34" i="1" s="1"/>
  <c r="H15" i="1"/>
  <c r="J15" i="1" s="1"/>
  <c r="N15" i="1" s="1"/>
  <c r="P15" i="1" s="1"/>
  <c r="AP16" i="1" l="1"/>
  <c r="H14" i="1" l="1"/>
  <c r="J14" i="1" s="1"/>
  <c r="N14" i="1" s="1"/>
  <c r="P14" i="1" s="1"/>
  <c r="AQ11" i="1"/>
  <c r="AQ10" i="1"/>
  <c r="AQ9" i="1"/>
  <c r="AQ8" i="1"/>
  <c r="AQ7" i="1"/>
  <c r="AP7" i="1"/>
  <c r="Y15" i="1" l="1"/>
  <c r="AP9" i="1"/>
  <c r="AP8" i="1"/>
  <c r="AQ12" i="1"/>
  <c r="AQ13" i="1"/>
  <c r="AP10" i="1" l="1"/>
  <c r="AQ14" i="1"/>
  <c r="AP12" i="1" l="1"/>
  <c r="AP11" i="1"/>
  <c r="AP13" i="1" l="1"/>
  <c r="AP14" i="1" l="1"/>
  <c r="AP15" i="1"/>
  <c r="AQ15" i="1" l="1"/>
  <c r="AQ16" i="1"/>
</calcChain>
</file>

<file path=xl/sharedStrings.xml><?xml version="1.0" encoding="utf-8"?>
<sst xmlns="http://schemas.openxmlformats.org/spreadsheetml/2006/main" count="92" uniqueCount="65">
  <si>
    <t>Conditions d'essai</t>
  </si>
  <si>
    <t>P0</t>
  </si>
  <si>
    <t>T0</t>
  </si>
  <si>
    <t xml:space="preserve"> Bar</t>
  </si>
  <si>
    <t>°C</t>
  </si>
  <si>
    <t>m/s</t>
  </si>
  <si>
    <t>Adm 0--&gt;1</t>
  </si>
  <si>
    <t>Comp BP 1--&gt;1'</t>
  </si>
  <si>
    <t>Comp HP 1'--&gt;2</t>
  </si>
  <si>
    <t>Comb 2--&gt;3</t>
  </si>
  <si>
    <t>Det HP 3--&gt;4</t>
  </si>
  <si>
    <t>Det BP travail 4--&gt;5</t>
  </si>
  <si>
    <t>kg/s</t>
  </si>
  <si>
    <t>Taux de compression</t>
  </si>
  <si>
    <t>Rendements polytropiques</t>
  </si>
  <si>
    <t>SD</t>
  </si>
  <si>
    <t>%</t>
  </si>
  <si>
    <t>Données combustion</t>
  </si>
  <si>
    <t>Débit carburant</t>
  </si>
  <si>
    <t>P</t>
  </si>
  <si>
    <t>T</t>
  </si>
  <si>
    <t>1'</t>
  </si>
  <si>
    <t>2'</t>
  </si>
  <si>
    <t>Plan</t>
  </si>
  <si>
    <t>Pm</t>
  </si>
  <si>
    <t>kW</t>
  </si>
  <si>
    <t>cv</t>
  </si>
  <si>
    <t>Det tuyère 5 --&gt;6</t>
  </si>
  <si>
    <t>P7</t>
  </si>
  <si>
    <t>T7</t>
  </si>
  <si>
    <t>M</t>
  </si>
  <si>
    <t>V</t>
  </si>
  <si>
    <t>c</t>
  </si>
  <si>
    <t>Fr</t>
  </si>
  <si>
    <t>N</t>
  </si>
  <si>
    <t>J/(kg.K)</t>
  </si>
  <si>
    <t>Tuyère</t>
  </si>
  <si>
    <t>Echappement 6--&gt;7</t>
  </si>
  <si>
    <t>Puissance mécanique sur l'arbre de sortie</t>
  </si>
  <si>
    <t>Gaz d'echappement</t>
  </si>
  <si>
    <t>Poussée résiduelle</t>
  </si>
  <si>
    <t>Débit d'air</t>
  </si>
  <si>
    <t>Rapports et chaleurs spécifiques</t>
  </si>
  <si>
    <t>Rendement "réel" moteur</t>
  </si>
  <si>
    <t>Rendement transmision</t>
  </si>
  <si>
    <t>kJ/kg</t>
  </si>
  <si>
    <t>Pi1</t>
  </si>
  <si>
    <t>Ti1</t>
  </si>
  <si>
    <t>Pi1'</t>
  </si>
  <si>
    <t>Ti1'</t>
  </si>
  <si>
    <t>Pi2</t>
  </si>
  <si>
    <t>Ti2</t>
  </si>
  <si>
    <t>Pi3</t>
  </si>
  <si>
    <t>Ti3</t>
  </si>
  <si>
    <t>Pi4</t>
  </si>
  <si>
    <t>Ti4</t>
  </si>
  <si>
    <t>Pi5</t>
  </si>
  <si>
    <t>Ti5</t>
  </si>
  <si>
    <t>Pi6</t>
  </si>
  <si>
    <t>Ti6</t>
  </si>
  <si>
    <t>Puissance mécanique sur l'arbre de turbine libre</t>
  </si>
  <si>
    <r>
      <t>P</t>
    </r>
    <r>
      <rPr>
        <b/>
        <sz val="8"/>
        <color theme="1"/>
        <rFont val="Book Antiqua"/>
        <family val="1"/>
      </rPr>
      <t>TW</t>
    </r>
  </si>
  <si>
    <t>Consammation spécifique</t>
  </si>
  <si>
    <t>Csp</t>
  </si>
  <si>
    <t>kg/kWh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</si>
</sst>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8"/>
      <color theme="1"/>
      <name val="Book Antiqua"/>
      <family val="1"/>
    </font>
    <font>
      <sz val="10"/>
      <color theme="1"/>
      <name val="Book Antiqua"/>
      <family val="1"/>
    </font>
    <font>
      <b/>
      <sz val="14"/>
      <color theme="1"/>
      <name val="Book Antiqua"/>
      <family val="1"/>
    </font>
    <font>
      <b/>
      <sz val="11"/>
      <color theme="1"/>
      <name val="Book Antiqua"/>
      <family val="1"/>
    </font>
    <font>
      <b/>
      <sz val="8"/>
      <color theme="1"/>
      <name val="Book Antiqua"/>
      <family val="1"/>
    </font>
    <font>
      <sz val="14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ck">
        <color rgb="FF00B0F0"/>
      </left>
      <right style="thin">
        <color rgb="FF00B0F0"/>
      </right>
      <top style="thick">
        <color rgb="FF00B0F0"/>
      </top>
      <bottom style="thin">
        <color rgb="FF00B0F0"/>
      </bottom>
      <diagonal/>
    </border>
    <border>
      <left style="thick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ck">
        <color rgb="FF00B0F0"/>
      </left>
      <right style="thin">
        <color rgb="FF00B0F0"/>
      </right>
      <top style="thin">
        <color rgb="FF00B0F0"/>
      </top>
      <bottom style="thick">
        <color rgb="FF00B0F0"/>
      </bottom>
      <diagonal/>
    </border>
    <border>
      <left style="thin">
        <color rgb="FF00B0F0"/>
      </left>
      <right/>
      <top style="thick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ck">
        <color rgb="FF00B0F0"/>
      </bottom>
      <diagonal/>
    </border>
    <border>
      <left style="thick">
        <color rgb="FFFFC000"/>
      </left>
      <right style="thin">
        <color rgb="FFFFC000"/>
      </right>
      <top style="thick">
        <color rgb="FFFFC000"/>
      </top>
      <bottom style="thin">
        <color rgb="FFFFC000"/>
      </bottom>
      <diagonal/>
    </border>
    <border>
      <left style="thin">
        <color rgb="FFFFC000"/>
      </left>
      <right style="thick">
        <color rgb="FFFFC000"/>
      </right>
      <top style="thick">
        <color rgb="FFFFC000"/>
      </top>
      <bottom style="thin">
        <color rgb="FFFFC000"/>
      </bottom>
      <diagonal/>
    </border>
    <border>
      <left style="thick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FFC000"/>
      </left>
      <right style="thick">
        <color rgb="FFFFC000"/>
      </right>
      <top style="thin">
        <color rgb="FFFFC000"/>
      </top>
      <bottom style="thin">
        <color rgb="FFFFC000"/>
      </bottom>
      <diagonal/>
    </border>
    <border>
      <left style="thick">
        <color rgb="FFFFC000"/>
      </left>
      <right style="thin">
        <color rgb="FFFFC000"/>
      </right>
      <top style="thin">
        <color rgb="FFFFC000"/>
      </top>
      <bottom style="thick">
        <color rgb="FFFFC000"/>
      </bottom>
      <diagonal/>
    </border>
    <border>
      <left style="thin">
        <color rgb="FFFFC000"/>
      </left>
      <right style="thick">
        <color rgb="FFFFC000"/>
      </right>
      <top style="thin">
        <color rgb="FFFFC000"/>
      </top>
      <bottom style="thick">
        <color rgb="FFFFC000"/>
      </bottom>
      <diagonal/>
    </border>
    <border>
      <left style="thick">
        <color theme="5"/>
      </left>
      <right style="thin">
        <color theme="5"/>
      </right>
      <top style="thick">
        <color theme="5"/>
      </top>
      <bottom style="thin">
        <color theme="5"/>
      </bottom>
      <diagonal/>
    </border>
    <border>
      <left style="thick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ck">
        <color theme="5"/>
      </left>
      <right style="thin">
        <color theme="5"/>
      </right>
      <top style="thin">
        <color theme="5"/>
      </top>
      <bottom style="thick">
        <color theme="5"/>
      </bottom>
      <diagonal/>
    </border>
    <border>
      <left style="thin">
        <color theme="5"/>
      </left>
      <right/>
      <top style="thick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ck">
        <color theme="5"/>
      </bottom>
      <diagonal/>
    </border>
    <border>
      <left style="thin">
        <color rgb="FFFF0000"/>
      </left>
      <right/>
      <top style="thick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ck">
        <color rgb="FFFF0000"/>
      </bottom>
      <diagonal/>
    </border>
    <border>
      <left style="thick">
        <color rgb="FF00B050"/>
      </left>
      <right style="thin">
        <color rgb="FF00B050"/>
      </right>
      <top style="thick">
        <color rgb="FF00B050"/>
      </top>
      <bottom style="thin">
        <color rgb="FF00B050"/>
      </bottom>
      <diagonal/>
    </border>
    <border>
      <left style="thick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ck">
        <color rgb="FF00B050"/>
      </left>
      <right style="thin">
        <color rgb="FF00B050"/>
      </right>
      <top style="thin">
        <color rgb="FF00B050"/>
      </top>
      <bottom style="thick">
        <color rgb="FF00B050"/>
      </bottom>
      <diagonal/>
    </border>
    <border>
      <left style="thin">
        <color rgb="FF00B050"/>
      </left>
      <right/>
      <top style="thick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ck">
        <color rgb="FF00B050"/>
      </bottom>
      <diagonal/>
    </border>
    <border>
      <left style="thick">
        <color rgb="FF92D050"/>
      </left>
      <right style="thin">
        <color rgb="FF92D050"/>
      </right>
      <top style="thick">
        <color rgb="FF92D050"/>
      </top>
      <bottom style="thin">
        <color rgb="FF92D050"/>
      </bottom>
      <diagonal/>
    </border>
    <border>
      <left style="thin">
        <color rgb="FF92D050"/>
      </left>
      <right style="thick">
        <color rgb="FF92D050"/>
      </right>
      <top style="thick">
        <color rgb="FF92D050"/>
      </top>
      <bottom style="thin">
        <color rgb="FF92D050"/>
      </bottom>
      <diagonal/>
    </border>
    <border>
      <left style="thick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ck">
        <color rgb="FF92D050"/>
      </right>
      <top style="thin">
        <color rgb="FF92D050"/>
      </top>
      <bottom style="thin">
        <color rgb="FF92D050"/>
      </bottom>
      <diagonal/>
    </border>
    <border>
      <left style="thick">
        <color rgb="FF92D050"/>
      </left>
      <right style="thin">
        <color rgb="FF92D050"/>
      </right>
      <top style="thin">
        <color rgb="FF92D050"/>
      </top>
      <bottom style="thick">
        <color rgb="FF92D050"/>
      </bottom>
      <diagonal/>
    </border>
    <border>
      <left style="thin">
        <color rgb="FF92D050"/>
      </left>
      <right style="thick">
        <color rgb="FF92D050"/>
      </right>
      <top style="thin">
        <color rgb="FF92D050"/>
      </top>
      <bottom style="thick">
        <color rgb="FF92D05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7030A0"/>
      </left>
      <right style="thin">
        <color rgb="FF7030A0"/>
      </right>
      <top style="thick">
        <color rgb="FF7030A0"/>
      </top>
      <bottom style="thin">
        <color rgb="FF7030A0"/>
      </bottom>
      <diagonal/>
    </border>
    <border>
      <left style="thick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ck">
        <color rgb="FF7030A0"/>
      </left>
      <right style="thin">
        <color rgb="FF7030A0"/>
      </right>
      <top style="thin">
        <color rgb="FF7030A0"/>
      </top>
      <bottom style="thick">
        <color rgb="FF7030A0"/>
      </bottom>
      <diagonal/>
    </border>
    <border>
      <left style="thin">
        <color rgb="FF7030A0"/>
      </left>
      <right/>
      <top style="thick">
        <color rgb="FF7030A0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thick">
        <color rgb="FF7030A0"/>
      </bottom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ck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ck">
        <color rgb="FF007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Border="1" applyAlignment="1"/>
    <xf numFmtId="0" fontId="1" fillId="0" borderId="0" xfId="0" applyFont="1" applyBorder="1"/>
    <xf numFmtId="0" fontId="1" fillId="0" borderId="14" xfId="0" applyFont="1" applyBorder="1"/>
    <xf numFmtId="0" fontId="1" fillId="0" borderId="17" xfId="0" applyFont="1" applyBorder="1"/>
    <xf numFmtId="0" fontId="1" fillId="0" borderId="21" xfId="0" applyFont="1" applyBorder="1"/>
    <xf numFmtId="0" fontId="1" fillId="0" borderId="26" xfId="0" applyFont="1" applyBorder="1"/>
    <xf numFmtId="0" fontId="1" fillId="0" borderId="11" xfId="0" applyFont="1" applyBorder="1"/>
    <xf numFmtId="0" fontId="1" fillId="0" borderId="35" xfId="0" applyFont="1" applyBorder="1"/>
    <xf numFmtId="0" fontId="1" fillId="0" borderId="42" xfId="0" applyFont="1" applyBorder="1"/>
    <xf numFmtId="0" fontId="1" fillId="0" borderId="15" xfId="0" applyFont="1" applyBorder="1"/>
    <xf numFmtId="0" fontId="1" fillId="0" borderId="18" xfId="0" applyFont="1" applyBorder="1"/>
    <xf numFmtId="0" fontId="1" fillId="0" borderId="23" xfId="0" applyFont="1" applyBorder="1"/>
    <xf numFmtId="0" fontId="1" fillId="0" borderId="27" xfId="0" applyFont="1" applyBorder="1"/>
    <xf numFmtId="0" fontId="1" fillId="0" borderId="12" xfId="0" applyFont="1" applyBorder="1"/>
    <xf numFmtId="0" fontId="1" fillId="0" borderId="36" xfId="0" applyFont="1" applyBorder="1"/>
    <xf numFmtId="0" fontId="1" fillId="0" borderId="44" xfId="0" applyFont="1" applyBorder="1"/>
    <xf numFmtId="0" fontId="1" fillId="0" borderId="0" xfId="0" applyFont="1" applyBorder="1" applyAlignment="1">
      <alignment horizontal="center"/>
    </xf>
    <xf numFmtId="164" fontId="1" fillId="0" borderId="22" xfId="0" applyNumberFormat="1" applyFont="1" applyBorder="1"/>
    <xf numFmtId="164" fontId="1" fillId="0" borderId="24" xfId="0" applyNumberFormat="1" applyFont="1" applyBorder="1"/>
    <xf numFmtId="164" fontId="1" fillId="0" borderId="29" xfId="0" applyNumberFormat="1" applyFont="1" applyBorder="1"/>
    <xf numFmtId="164" fontId="1" fillId="0" borderId="30" xfId="0" applyNumberFormat="1" applyFont="1" applyBorder="1"/>
    <xf numFmtId="164" fontId="1" fillId="0" borderId="32" xfId="0" applyNumberFormat="1" applyFont="1" applyBorder="1"/>
    <xf numFmtId="164" fontId="1" fillId="0" borderId="33" xfId="0" applyNumberFormat="1" applyFont="1" applyBorder="1"/>
    <xf numFmtId="164" fontId="1" fillId="0" borderId="38" xfId="0" applyNumberFormat="1" applyFont="1" applyBorder="1"/>
    <xf numFmtId="164" fontId="1" fillId="0" borderId="39" xfId="0" applyNumberFormat="1" applyFont="1" applyBorder="1"/>
    <xf numFmtId="164" fontId="1" fillId="0" borderId="43" xfId="0" applyNumberFormat="1" applyFont="1" applyBorder="1"/>
    <xf numFmtId="164" fontId="1" fillId="0" borderId="45" xfId="0" applyNumberFormat="1" applyFont="1" applyBorder="1"/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0" xfId="0" applyNumberFormat="1" applyFont="1" applyBorder="1"/>
    <xf numFmtId="0" fontId="1" fillId="0" borderId="59" xfId="0" applyFont="1" applyBorder="1"/>
    <xf numFmtId="0" fontId="1" fillId="0" borderId="60" xfId="0" applyFont="1" applyBorder="1"/>
    <xf numFmtId="0" fontId="3" fillId="0" borderId="4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1" fillId="0" borderId="0" xfId="0" applyFont="1" applyBorder="1" applyProtection="1"/>
    <xf numFmtId="0" fontId="1" fillId="0" borderId="46" xfId="0" applyFont="1" applyBorder="1" applyAlignment="1">
      <alignment horizontal="center"/>
    </xf>
    <xf numFmtId="164" fontId="1" fillId="0" borderId="62" xfId="0" applyNumberFormat="1" applyFont="1" applyBorder="1"/>
    <xf numFmtId="164" fontId="1" fillId="0" borderId="63" xfId="0" applyNumberFormat="1" applyFont="1" applyBorder="1"/>
    <xf numFmtId="0" fontId="1" fillId="0" borderId="66" xfId="0" applyFont="1" applyBorder="1"/>
    <xf numFmtId="0" fontId="1" fillId="0" borderId="67" xfId="0" applyFont="1" applyBorder="1"/>
    <xf numFmtId="0" fontId="1" fillId="0" borderId="68" xfId="0" applyFont="1" applyBorder="1"/>
    <xf numFmtId="164" fontId="1" fillId="0" borderId="69" xfId="0" applyNumberFormat="1" applyFont="1" applyBorder="1"/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/>
    </xf>
    <xf numFmtId="0" fontId="3" fillId="0" borderId="76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/>
    </xf>
    <xf numFmtId="0" fontId="3" fillId="0" borderId="72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2" fillId="0" borderId="73" xfId="0" applyFont="1" applyBorder="1" applyAlignment="1">
      <alignment horizontal="center" vertical="center" wrapText="1"/>
    </xf>
    <xf numFmtId="0" fontId="1" fillId="0" borderId="77" xfId="0" applyFont="1" applyBorder="1" applyAlignment="1"/>
    <xf numFmtId="0" fontId="1" fillId="0" borderId="79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71" xfId="0" applyNumberFormat="1" applyFont="1" applyBorder="1" applyAlignment="1">
      <alignment horizontal="center" vertical="center"/>
    </xf>
    <xf numFmtId="2" fontId="1" fillId="0" borderId="4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7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/>
    </xf>
    <xf numFmtId="0" fontId="2" fillId="0" borderId="46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1" fillId="0" borderId="52" xfId="0" applyFont="1" applyBorder="1" applyAlignment="1">
      <alignment horizontal="center"/>
    </xf>
    <xf numFmtId="2" fontId="1" fillId="0" borderId="47" xfId="0" applyNumberFormat="1" applyFont="1" applyBorder="1" applyAlignment="1">
      <alignment horizontal="center" vertical="center"/>
    </xf>
    <xf numFmtId="2" fontId="1" fillId="0" borderId="52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8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2" fontId="1" fillId="0" borderId="7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4" fillId="0" borderId="80" xfId="0" applyNumberFormat="1" applyFont="1" applyBorder="1" applyAlignment="1">
      <alignment horizontal="center"/>
    </xf>
    <xf numFmtId="1" fontId="4" fillId="0" borderId="81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Feuil1!$AP$6</c:f>
              <c:strCache>
                <c:ptCount val="1"/>
                <c:pt idx="0">
                  <c:v>P</c:v>
                </c:pt>
              </c:strCache>
            </c:strRef>
          </c:tx>
          <c:cat>
            <c:strRef>
              <c:f>Feuil1!$AO$7:$AO$16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1'</c:v>
                </c:pt>
                <c:pt idx="3">
                  <c:v>2</c:v>
                </c:pt>
                <c:pt idx="4">
                  <c:v>2'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</c:strCache>
            </c:strRef>
          </c:cat>
          <c:val>
            <c:numRef>
              <c:f>Feuil1!$AP$7:$AP$16</c:f>
              <c:numCache>
                <c:formatCode>0.0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1.5185</c:v>
                </c:pt>
                <c:pt idx="3">
                  <c:v>8.1998999999999995</c:v>
                </c:pt>
                <c:pt idx="4">
                  <c:v>8.0359020000000001</c:v>
                </c:pt>
                <c:pt idx="5">
                  <c:v>7.8719039999999989</c:v>
                </c:pt>
                <c:pt idx="6">
                  <c:v>3.7965280037711189</c:v>
                </c:pt>
                <c:pt idx="7">
                  <c:v>1.7936918457026325</c:v>
                </c:pt>
                <c:pt idx="8">
                  <c:v>1.6143226611323693</c:v>
                </c:pt>
                <c:pt idx="9" formatCode="General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22368"/>
        <c:axId val="100992128"/>
      </c:lineChart>
      <c:scatterChart>
        <c:scatterStyle val="lineMarker"/>
        <c:varyColors val="0"/>
        <c:ser>
          <c:idx val="1"/>
          <c:order val="1"/>
          <c:tx>
            <c:strRef>
              <c:f>Feuil1!$AQ$6</c:f>
              <c:strCache>
                <c:ptCount val="1"/>
                <c:pt idx="0">
                  <c:v>T</c:v>
                </c:pt>
              </c:strCache>
            </c:strRef>
          </c:tx>
          <c:xVal>
            <c:strRef>
              <c:f>Feuil1!$AO$7:$AO$16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1'</c:v>
                </c:pt>
                <c:pt idx="3">
                  <c:v>2</c:v>
                </c:pt>
                <c:pt idx="4">
                  <c:v>2'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</c:strCache>
            </c:strRef>
          </c:xVal>
          <c:yVal>
            <c:numRef>
              <c:f>Feuil1!$AQ$7:$AQ$16</c:f>
              <c:numCache>
                <c:formatCode>General</c:formatCode>
                <c:ptCount val="10"/>
                <c:pt idx="0">
                  <c:v>15</c:v>
                </c:pt>
                <c:pt idx="1">
                  <c:v>15</c:v>
                </c:pt>
                <c:pt idx="2" formatCode="0.0">
                  <c:v>55.839884179180444</c:v>
                </c:pt>
                <c:pt idx="3" formatCode="0.0">
                  <c:v>261.51772690679741</c:v>
                </c:pt>
                <c:pt idx="4">
                  <c:v>2500</c:v>
                </c:pt>
                <c:pt idx="5" formatCode="0.0">
                  <c:v>969.10282473579787</c:v>
                </c:pt>
                <c:pt idx="6" formatCode="0.0">
                  <c:v>757.27739112120253</c:v>
                </c:pt>
                <c:pt idx="7" formatCode="0.0">
                  <c:v>557.13506991659392</c:v>
                </c:pt>
                <c:pt idx="8" formatCode="0.0">
                  <c:v>532.31834313998479</c:v>
                </c:pt>
                <c:pt idx="9">
                  <c:v>428.54038645378603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008128"/>
        <c:axId val="100994048"/>
      </c:scatterChart>
      <c:catAx>
        <c:axId val="116522368"/>
        <c:scaling>
          <c:orientation val="minMax"/>
        </c:scaling>
        <c:delete val="0"/>
        <c:axPos val="b"/>
        <c:majorGridlines/>
        <c:majorTickMark val="cross"/>
        <c:minorTickMark val="none"/>
        <c:tickLblPos val="nextTo"/>
        <c:crossAx val="100992128"/>
        <c:crosses val="autoZero"/>
        <c:auto val="1"/>
        <c:lblAlgn val="ctr"/>
        <c:lblOffset val="100"/>
        <c:noMultiLvlLbl val="0"/>
      </c:catAx>
      <c:valAx>
        <c:axId val="1009921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Pression [bar]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116522368"/>
        <c:crosses val="autoZero"/>
        <c:crossBetween val="midCat"/>
      </c:valAx>
      <c:valAx>
        <c:axId val="10099404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01008128"/>
        <c:crosses val="max"/>
        <c:crossBetween val="midCat"/>
      </c:valAx>
      <c:valAx>
        <c:axId val="101008128"/>
        <c:scaling>
          <c:orientation val="minMax"/>
        </c:scaling>
        <c:delete val="1"/>
        <c:axPos val="b"/>
        <c:majorTickMark val="out"/>
        <c:minorTickMark val="none"/>
        <c:tickLblPos val="nextTo"/>
        <c:crossAx val="1009940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6242604007464549"/>
          <c:y val="0.64094094329524032"/>
          <c:w val="3.2097376810120322E-2"/>
          <c:h val="0.145981415820072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Scroll" dx="16" fmlaLink="$AO$5" horiz="1" max="500" page="10" val="50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8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28574</xdr:rowOff>
    </xdr:from>
    <xdr:to>
      <xdr:col>27</xdr:col>
      <xdr:colOff>85725</xdr:colOff>
      <xdr:row>10</xdr:row>
      <xdr:rowOff>180975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766" t="22281" r="54120" b="55103"/>
        <a:stretch/>
      </xdr:blipFill>
      <xdr:spPr>
        <a:xfrm>
          <a:off x="3333750" y="28574"/>
          <a:ext cx="14106525" cy="2286001"/>
        </a:xfrm>
        <a:prstGeom prst="rect">
          <a:avLst/>
        </a:prstGeom>
      </xdr:spPr>
    </xdr:pic>
    <xdr:clientData/>
  </xdr:twoCellAnchor>
  <xdr:twoCellAnchor>
    <xdr:from>
      <xdr:col>22</xdr:col>
      <xdr:colOff>581025</xdr:colOff>
      <xdr:row>8</xdr:row>
      <xdr:rowOff>123825</xdr:rowOff>
    </xdr:from>
    <xdr:to>
      <xdr:col>27</xdr:col>
      <xdr:colOff>438150</xdr:colOff>
      <xdr:row>10</xdr:row>
      <xdr:rowOff>142875</xdr:rowOff>
    </xdr:to>
    <xdr:sp macro="" textlink="">
      <xdr:nvSpPr>
        <xdr:cNvPr id="3" name="Rectangle 2"/>
        <xdr:cNvSpPr/>
      </xdr:nvSpPr>
      <xdr:spPr>
        <a:xfrm>
          <a:off x="14058900" y="1838325"/>
          <a:ext cx="3733800" cy="4381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24</xdr:col>
      <xdr:colOff>714375</xdr:colOff>
      <xdr:row>9</xdr:row>
      <xdr:rowOff>76200</xdr:rowOff>
    </xdr:from>
    <xdr:to>
      <xdr:col>25</xdr:col>
      <xdr:colOff>409575</xdr:colOff>
      <xdr:row>10</xdr:row>
      <xdr:rowOff>180975</xdr:rowOff>
    </xdr:to>
    <xdr:sp macro="" textlink="">
      <xdr:nvSpPr>
        <xdr:cNvPr id="4" name="ZoneTexte 3"/>
        <xdr:cNvSpPr txBox="1"/>
      </xdr:nvSpPr>
      <xdr:spPr>
        <a:xfrm>
          <a:off x="15716250" y="2000250"/>
          <a:ext cx="523875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latin typeface="Arial" pitchFamily="34" charset="0"/>
              <a:cs typeface="Arial" pitchFamily="34" charset="0"/>
            </a:rPr>
            <a:t>6</a:t>
          </a:r>
        </a:p>
      </xdr:txBody>
    </xdr:sp>
    <xdr:clientData/>
  </xdr:twoCellAnchor>
  <xdr:twoCellAnchor>
    <xdr:from>
      <xdr:col>24</xdr:col>
      <xdr:colOff>695325</xdr:colOff>
      <xdr:row>9</xdr:row>
      <xdr:rowOff>95250</xdr:rowOff>
    </xdr:from>
    <xdr:to>
      <xdr:col>25</xdr:col>
      <xdr:colOff>190499</xdr:colOff>
      <xdr:row>10</xdr:row>
      <xdr:rowOff>180974</xdr:rowOff>
    </xdr:to>
    <xdr:sp macro="" textlink="">
      <xdr:nvSpPr>
        <xdr:cNvPr id="5" name="Ellipse 4"/>
        <xdr:cNvSpPr/>
      </xdr:nvSpPr>
      <xdr:spPr>
        <a:xfrm>
          <a:off x="15697200" y="2019300"/>
          <a:ext cx="323849" cy="29527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304799</xdr:colOff>
      <xdr:row>15</xdr:row>
      <xdr:rowOff>80962</xdr:rowOff>
    </xdr:from>
    <xdr:to>
      <xdr:col>26</xdr:col>
      <xdr:colOff>200025</xdr:colOff>
      <xdr:row>29</xdr:row>
      <xdr:rowOff>190500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257175</xdr:colOff>
      <xdr:row>0</xdr:row>
      <xdr:rowOff>85725</xdr:rowOff>
    </xdr:from>
    <xdr:to>
      <xdr:col>7</xdr:col>
      <xdr:colOff>180975</xdr:colOff>
      <xdr:row>6</xdr:row>
      <xdr:rowOff>57150</xdr:rowOff>
    </xdr:to>
    <xdr:sp macro="" textlink="">
      <xdr:nvSpPr>
        <xdr:cNvPr id="7" name="Rectangle 6"/>
        <xdr:cNvSpPr/>
      </xdr:nvSpPr>
      <xdr:spPr>
        <a:xfrm>
          <a:off x="3286125" y="85725"/>
          <a:ext cx="838200" cy="12573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</xdr:col>
      <xdr:colOff>628650</xdr:colOff>
      <xdr:row>8</xdr:row>
      <xdr:rowOff>0</xdr:rowOff>
    </xdr:from>
    <xdr:to>
      <xdr:col>15</xdr:col>
      <xdr:colOff>485775</xdr:colOff>
      <xdr:row>9</xdr:row>
      <xdr:rowOff>133350</xdr:rowOff>
    </xdr:to>
    <xdr:sp macro="" textlink="">
      <xdr:nvSpPr>
        <xdr:cNvPr id="8" name="Rectangle 7"/>
        <xdr:cNvSpPr/>
      </xdr:nvSpPr>
      <xdr:spPr>
        <a:xfrm>
          <a:off x="8258175" y="1714500"/>
          <a:ext cx="704850" cy="3429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</xdr:col>
      <xdr:colOff>533400</xdr:colOff>
      <xdr:row>9</xdr:row>
      <xdr:rowOff>114300</xdr:rowOff>
    </xdr:from>
    <xdr:to>
      <xdr:col>15</xdr:col>
      <xdr:colOff>657225</xdr:colOff>
      <xdr:row>10</xdr:row>
      <xdr:rowOff>200025</xdr:rowOff>
    </xdr:to>
    <xdr:sp macro="" textlink="">
      <xdr:nvSpPr>
        <xdr:cNvPr id="9" name="Rectangle 8"/>
        <xdr:cNvSpPr/>
      </xdr:nvSpPr>
      <xdr:spPr>
        <a:xfrm>
          <a:off x="8162925" y="2038350"/>
          <a:ext cx="971550" cy="2952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</xdr:col>
      <xdr:colOff>409575</xdr:colOff>
      <xdr:row>0</xdr:row>
      <xdr:rowOff>9525</xdr:rowOff>
    </xdr:from>
    <xdr:to>
      <xdr:col>20</xdr:col>
      <xdr:colOff>276225</xdr:colOff>
      <xdr:row>0</xdr:row>
      <xdr:rowOff>190500</xdr:rowOff>
    </xdr:to>
    <xdr:sp macro="" textlink="">
      <xdr:nvSpPr>
        <xdr:cNvPr id="10" name="Rectangle 9"/>
        <xdr:cNvSpPr/>
      </xdr:nvSpPr>
      <xdr:spPr>
        <a:xfrm>
          <a:off x="11563350" y="9525"/>
          <a:ext cx="666750" cy="1809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25</xdr:col>
      <xdr:colOff>447674</xdr:colOff>
      <xdr:row>15</xdr:row>
      <xdr:rowOff>209550</xdr:rowOff>
    </xdr:from>
    <xdr:to>
      <xdr:col>26</xdr:col>
      <xdr:colOff>19049</xdr:colOff>
      <xdr:row>24</xdr:row>
      <xdr:rowOff>161925</xdr:rowOff>
    </xdr:to>
    <xdr:sp macro="" textlink="">
      <xdr:nvSpPr>
        <xdr:cNvPr id="11" name="ZoneTexte 10"/>
        <xdr:cNvSpPr txBox="1"/>
      </xdr:nvSpPr>
      <xdr:spPr>
        <a:xfrm>
          <a:off x="16278224" y="3209925"/>
          <a:ext cx="333375" cy="1028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t"/>
        <a:lstStyle/>
        <a:p>
          <a:r>
            <a:rPr lang="fr-FR" sz="900">
              <a:latin typeface="Arial" pitchFamily="34" charset="0"/>
              <a:cs typeface="Arial" pitchFamily="34" charset="0"/>
            </a:rPr>
            <a:t>Température [°C]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</xdr:row>
          <xdr:rowOff>180975</xdr:rowOff>
        </xdr:from>
        <xdr:to>
          <xdr:col>1</xdr:col>
          <xdr:colOff>381000</xdr:colOff>
          <xdr:row>5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</xdr:row>
          <xdr:rowOff>171450</xdr:rowOff>
        </xdr:from>
        <xdr:to>
          <xdr:col>1</xdr:col>
          <xdr:colOff>314325</xdr:colOff>
          <xdr:row>5</xdr:row>
          <xdr:rowOff>171450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</xdr:row>
          <xdr:rowOff>161925</xdr:rowOff>
        </xdr:from>
        <xdr:to>
          <xdr:col>1</xdr:col>
          <xdr:colOff>295275</xdr:colOff>
          <xdr:row>6</xdr:row>
          <xdr:rowOff>171450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84044</xdr:colOff>
          <xdr:row>6</xdr:row>
          <xdr:rowOff>171450</xdr:rowOff>
        </xdr:from>
        <xdr:to>
          <xdr:col>1</xdr:col>
          <xdr:colOff>388844</xdr:colOff>
          <xdr:row>7</xdr:row>
          <xdr:rowOff>180975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7</xdr:row>
          <xdr:rowOff>161925</xdr:rowOff>
        </xdr:from>
        <xdr:to>
          <xdr:col>1</xdr:col>
          <xdr:colOff>400050</xdr:colOff>
          <xdr:row>8</xdr:row>
          <xdr:rowOff>180975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8</xdr:row>
          <xdr:rowOff>161925</xdr:rowOff>
        </xdr:from>
        <xdr:to>
          <xdr:col>1</xdr:col>
          <xdr:colOff>400050</xdr:colOff>
          <xdr:row>9</xdr:row>
          <xdr:rowOff>171450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63314</xdr:colOff>
          <xdr:row>12</xdr:row>
          <xdr:rowOff>12887</xdr:rowOff>
        </xdr:from>
        <xdr:to>
          <xdr:col>1</xdr:col>
          <xdr:colOff>368114</xdr:colOff>
          <xdr:row>13</xdr:row>
          <xdr:rowOff>22413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12</xdr:row>
          <xdr:rowOff>180975</xdr:rowOff>
        </xdr:from>
        <xdr:to>
          <xdr:col>1</xdr:col>
          <xdr:colOff>371475</xdr:colOff>
          <xdr:row>13</xdr:row>
          <xdr:rowOff>190500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13</xdr:row>
          <xdr:rowOff>171450</xdr:rowOff>
        </xdr:from>
        <xdr:to>
          <xdr:col>1</xdr:col>
          <xdr:colOff>361950</xdr:colOff>
          <xdr:row>14</xdr:row>
          <xdr:rowOff>180975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14</xdr:row>
          <xdr:rowOff>190500</xdr:rowOff>
        </xdr:from>
        <xdr:to>
          <xdr:col>1</xdr:col>
          <xdr:colOff>333375</xdr:colOff>
          <xdr:row>15</xdr:row>
          <xdr:rowOff>200025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9</xdr:row>
          <xdr:rowOff>171450</xdr:rowOff>
        </xdr:from>
        <xdr:to>
          <xdr:col>1</xdr:col>
          <xdr:colOff>361950</xdr:colOff>
          <xdr:row>10</xdr:row>
          <xdr:rowOff>190500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24</xdr:row>
          <xdr:rowOff>0</xdr:rowOff>
        </xdr:from>
        <xdr:to>
          <xdr:col>1</xdr:col>
          <xdr:colOff>295275</xdr:colOff>
          <xdr:row>25</xdr:row>
          <xdr:rowOff>19050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37</xdr:row>
          <xdr:rowOff>0</xdr:rowOff>
        </xdr:from>
        <xdr:to>
          <xdr:col>1</xdr:col>
          <xdr:colOff>463924</xdr:colOff>
          <xdr:row>37</xdr:row>
          <xdr:rowOff>238125</xdr:rowOff>
        </xdr:to>
        <xdr:sp macro="" textlink="">
          <xdr:nvSpPr>
            <xdr:cNvPr id="1041" name="Scroll Bar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25</xdr:row>
          <xdr:rowOff>0</xdr:rowOff>
        </xdr:from>
        <xdr:to>
          <xdr:col>1</xdr:col>
          <xdr:colOff>304800</xdr:colOff>
          <xdr:row>26</xdr:row>
          <xdr:rowOff>19050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25</xdr:row>
          <xdr:rowOff>200025</xdr:rowOff>
        </xdr:from>
        <xdr:to>
          <xdr:col>1</xdr:col>
          <xdr:colOff>276225</xdr:colOff>
          <xdr:row>27</xdr:row>
          <xdr:rowOff>9525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15</xdr:row>
          <xdr:rowOff>180975</xdr:rowOff>
        </xdr:from>
        <xdr:to>
          <xdr:col>1</xdr:col>
          <xdr:colOff>295275</xdr:colOff>
          <xdr:row>16</xdr:row>
          <xdr:rowOff>190501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28</xdr:row>
          <xdr:rowOff>0</xdr:rowOff>
        </xdr:from>
        <xdr:to>
          <xdr:col>1</xdr:col>
          <xdr:colOff>333375</xdr:colOff>
          <xdr:row>29</xdr:row>
          <xdr:rowOff>9525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16</xdr:row>
          <xdr:rowOff>180975</xdr:rowOff>
        </xdr:from>
        <xdr:to>
          <xdr:col>1</xdr:col>
          <xdr:colOff>247650</xdr:colOff>
          <xdr:row>17</xdr:row>
          <xdr:rowOff>201705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22</xdr:row>
          <xdr:rowOff>0</xdr:rowOff>
        </xdr:from>
        <xdr:to>
          <xdr:col>1</xdr:col>
          <xdr:colOff>371475</xdr:colOff>
          <xdr:row>23</xdr:row>
          <xdr:rowOff>28575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21</xdr:row>
          <xdr:rowOff>0</xdr:rowOff>
        </xdr:from>
        <xdr:to>
          <xdr:col>1</xdr:col>
          <xdr:colOff>419100</xdr:colOff>
          <xdr:row>22</xdr:row>
          <xdr:rowOff>28575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</xdr:row>
          <xdr:rowOff>123825</xdr:rowOff>
        </xdr:from>
        <xdr:to>
          <xdr:col>8</xdr:col>
          <xdr:colOff>28575</xdr:colOff>
          <xdr:row>4</xdr:row>
          <xdr:rowOff>161925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27</xdr:row>
          <xdr:rowOff>0</xdr:rowOff>
        </xdr:from>
        <xdr:to>
          <xdr:col>1</xdr:col>
          <xdr:colOff>333375</xdr:colOff>
          <xdr:row>28</xdr:row>
          <xdr:rowOff>9525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29</xdr:row>
          <xdr:rowOff>95250</xdr:rowOff>
        </xdr:from>
        <xdr:to>
          <xdr:col>1</xdr:col>
          <xdr:colOff>323850</xdr:colOff>
          <xdr:row>30</xdr:row>
          <xdr:rowOff>114300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31</xdr:row>
          <xdr:rowOff>95250</xdr:rowOff>
        </xdr:from>
        <xdr:to>
          <xdr:col>1</xdr:col>
          <xdr:colOff>276225</xdr:colOff>
          <xdr:row>32</xdr:row>
          <xdr:rowOff>104775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17</xdr:row>
          <xdr:rowOff>190500</xdr:rowOff>
        </xdr:from>
        <xdr:to>
          <xdr:col>1</xdr:col>
          <xdr:colOff>447675</xdr:colOff>
          <xdr:row>19</xdr:row>
          <xdr:rowOff>9525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18</xdr:row>
          <xdr:rowOff>200025</xdr:rowOff>
        </xdr:from>
        <xdr:to>
          <xdr:col>1</xdr:col>
          <xdr:colOff>447675</xdr:colOff>
          <xdr:row>20</xdr:row>
          <xdr:rowOff>19050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19</xdr:row>
          <xdr:rowOff>200025</xdr:rowOff>
        </xdr:from>
        <xdr:to>
          <xdr:col>1</xdr:col>
          <xdr:colOff>447675</xdr:colOff>
          <xdr:row>21</xdr:row>
          <xdr:rowOff>19050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22</xdr:row>
          <xdr:rowOff>200025</xdr:rowOff>
        </xdr:from>
        <xdr:to>
          <xdr:col>1</xdr:col>
          <xdr:colOff>333375</xdr:colOff>
          <xdr:row>24</xdr:row>
          <xdr:rowOff>9525</xdr:rowOff>
        </xdr:to>
        <xdr:sp macro="" textlink="">
          <xdr:nvSpPr>
            <xdr:cNvPr id="1059" name="Object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121024</xdr:colOff>
          <xdr:row>10</xdr:row>
          <xdr:rowOff>198904</xdr:rowOff>
        </xdr:from>
        <xdr:to>
          <xdr:col>1</xdr:col>
          <xdr:colOff>290793</xdr:colOff>
          <xdr:row>12</xdr:row>
          <xdr:rowOff>3922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oleObject" Target="../embeddings/oleObject8.bin"/><Relationship Id="rId26" Type="http://schemas.openxmlformats.org/officeDocument/2006/relationships/oleObject" Target="../embeddings/oleObject12.bin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oleObject" Target="../embeddings/oleObject16.bin"/><Relationship Id="rId42" Type="http://schemas.openxmlformats.org/officeDocument/2006/relationships/oleObject" Target="../embeddings/oleObject20.bin"/><Relationship Id="rId47" Type="http://schemas.openxmlformats.org/officeDocument/2006/relationships/oleObject" Target="../embeddings/oleObject23.bin"/><Relationship Id="rId50" Type="http://schemas.openxmlformats.org/officeDocument/2006/relationships/image" Target="../media/image23.emf"/><Relationship Id="rId55" Type="http://schemas.openxmlformats.org/officeDocument/2006/relationships/oleObject" Target="../embeddings/oleObject27.bin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oleObject" Target="../embeddings/oleObject18.bin"/><Relationship Id="rId46" Type="http://schemas.openxmlformats.org/officeDocument/2006/relationships/image" Target="../media/image21.emf"/><Relationship Id="rId59" Type="http://schemas.openxmlformats.org/officeDocument/2006/relationships/ctrlProp" Target="../ctrlProps/ctrlProp1.xml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54" Type="http://schemas.openxmlformats.org/officeDocument/2006/relationships/image" Target="../media/image25.emf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24" Type="http://schemas.openxmlformats.org/officeDocument/2006/relationships/oleObject" Target="../embeddings/oleObject11.bin"/><Relationship Id="rId32" Type="http://schemas.openxmlformats.org/officeDocument/2006/relationships/oleObject" Target="../embeddings/oleObject15.bin"/><Relationship Id="rId37" Type="http://schemas.openxmlformats.org/officeDocument/2006/relationships/image" Target="../media/image17.emf"/><Relationship Id="rId40" Type="http://schemas.openxmlformats.org/officeDocument/2006/relationships/oleObject" Target="../embeddings/oleObject19.bin"/><Relationship Id="rId45" Type="http://schemas.openxmlformats.org/officeDocument/2006/relationships/oleObject" Target="../embeddings/oleObject22.bin"/><Relationship Id="rId53" Type="http://schemas.openxmlformats.org/officeDocument/2006/relationships/oleObject" Target="../embeddings/oleObject26.bin"/><Relationship Id="rId58" Type="http://schemas.openxmlformats.org/officeDocument/2006/relationships/image" Target="../media/image27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oleObject" Target="../embeddings/oleObject13.bin"/><Relationship Id="rId36" Type="http://schemas.openxmlformats.org/officeDocument/2006/relationships/oleObject" Target="../embeddings/oleObject17.bin"/><Relationship Id="rId49" Type="http://schemas.openxmlformats.org/officeDocument/2006/relationships/oleObject" Target="../embeddings/oleObject24.bin"/><Relationship Id="rId57" Type="http://schemas.openxmlformats.org/officeDocument/2006/relationships/oleObject" Target="../embeddings/oleObject28.bin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image" Target="../media/image20.emf"/><Relationship Id="rId52" Type="http://schemas.openxmlformats.org/officeDocument/2006/relationships/image" Target="../media/image24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0.bin"/><Relationship Id="rId27" Type="http://schemas.openxmlformats.org/officeDocument/2006/relationships/image" Target="../media/image12.emf"/><Relationship Id="rId30" Type="http://schemas.openxmlformats.org/officeDocument/2006/relationships/oleObject" Target="../embeddings/oleObject14.bin"/><Relationship Id="rId35" Type="http://schemas.openxmlformats.org/officeDocument/2006/relationships/image" Target="../media/image16.emf"/><Relationship Id="rId43" Type="http://schemas.openxmlformats.org/officeDocument/2006/relationships/oleObject" Target="../embeddings/oleObject21.bin"/><Relationship Id="rId48" Type="http://schemas.openxmlformats.org/officeDocument/2006/relationships/image" Target="../media/image22.emf"/><Relationship Id="rId56" Type="http://schemas.openxmlformats.org/officeDocument/2006/relationships/image" Target="../media/image26.emf"/><Relationship Id="rId8" Type="http://schemas.openxmlformats.org/officeDocument/2006/relationships/oleObject" Target="../embeddings/oleObject3.bin"/><Relationship Id="rId51" Type="http://schemas.openxmlformats.org/officeDocument/2006/relationships/oleObject" Target="../embeddings/oleObject25.bin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41"/>
  <sheetViews>
    <sheetView tabSelected="1" zoomScale="85" zoomScaleNormal="85" workbookViewId="0">
      <selection activeCell="H15" sqref="H15"/>
    </sheetView>
  </sheetViews>
  <sheetFormatPr baseColWidth="10" defaultColWidth="11.42578125" defaultRowHeight="16.5" x14ac:dyDescent="0.3"/>
  <cols>
    <col min="1" max="1" width="12.7109375" style="1" customWidth="1"/>
    <col min="2" max="2" width="7.7109375" style="1" customWidth="1"/>
    <col min="3" max="3" width="11.42578125" style="1"/>
    <col min="4" max="4" width="8.42578125" style="1" customWidth="1"/>
    <col min="5" max="5" width="6.42578125" style="1" customWidth="1"/>
    <col min="6" max="6" width="7.7109375" style="1" customWidth="1"/>
    <col min="7" max="7" width="6" style="1" customWidth="1"/>
    <col min="8" max="8" width="6.7109375" style="1" customWidth="1"/>
    <col min="9" max="9" width="7.85546875" style="1" customWidth="1"/>
    <col min="10" max="10" width="9" style="1" customWidth="1"/>
    <col min="11" max="11" width="11.42578125" style="1"/>
    <col min="12" max="12" width="4.7109375" style="1" customWidth="1"/>
    <col min="13" max="13" width="8" style="1" customWidth="1"/>
    <col min="14" max="14" width="7.5703125" style="1" customWidth="1"/>
    <col min="15" max="16" width="12.7109375" style="1" customWidth="1"/>
    <col min="17" max="17" width="6.85546875" style="1" customWidth="1"/>
    <col min="18" max="18" width="7" style="1" customWidth="1"/>
    <col min="19" max="19" width="13.5703125" style="1" customWidth="1"/>
    <col min="20" max="20" width="12" style="1" customWidth="1"/>
    <col min="21" max="22" width="11.42578125" style="1"/>
    <col min="23" max="23" width="11.42578125" style="1" customWidth="1"/>
    <col min="24" max="24" width="11.42578125" style="1"/>
    <col min="25" max="25" width="12.42578125" style="1" customWidth="1"/>
    <col min="26" max="16384" width="11.42578125" style="1"/>
  </cols>
  <sheetData>
    <row r="1" spans="1:43" x14ac:dyDescent="0.3">
      <c r="B1" s="125" t="s">
        <v>0</v>
      </c>
      <c r="C1" s="126"/>
      <c r="D1" s="127"/>
      <c r="E1" s="22"/>
    </row>
    <row r="2" spans="1:43" x14ac:dyDescent="0.3">
      <c r="B2" s="2" t="s">
        <v>1</v>
      </c>
      <c r="C2" s="39">
        <v>1</v>
      </c>
      <c r="D2" s="40" t="s">
        <v>3</v>
      </c>
      <c r="E2" s="7"/>
    </row>
    <row r="3" spans="1:43" ht="17.25" thickBot="1" x14ac:dyDescent="0.35">
      <c r="B3" s="3" t="s">
        <v>2</v>
      </c>
      <c r="C3" s="77">
        <v>15</v>
      </c>
      <c r="D3" s="86" t="s">
        <v>4</v>
      </c>
      <c r="E3" s="7"/>
    </row>
    <row r="4" spans="1:43" ht="17.25" thickBot="1" x14ac:dyDescent="0.35">
      <c r="B4" s="6"/>
      <c r="C4" s="6"/>
      <c r="D4" s="6"/>
      <c r="E4" s="6"/>
    </row>
    <row r="5" spans="1:43" ht="17.25" thickBot="1" x14ac:dyDescent="0.35">
      <c r="A5" s="60" t="s">
        <v>41</v>
      </c>
      <c r="B5" s="62"/>
      <c r="C5" s="78">
        <v>2.5</v>
      </c>
      <c r="D5" s="63" t="s">
        <v>12</v>
      </c>
      <c r="E5" s="22"/>
      <c r="AO5" s="1">
        <v>500</v>
      </c>
    </row>
    <row r="6" spans="1:43" x14ac:dyDescent="0.3">
      <c r="A6" s="104" t="s">
        <v>13</v>
      </c>
      <c r="B6" s="65"/>
      <c r="C6" s="79">
        <v>1.5185</v>
      </c>
      <c r="D6" s="47" t="s">
        <v>15</v>
      </c>
      <c r="E6" s="22"/>
      <c r="AO6" s="74" t="s">
        <v>23</v>
      </c>
      <c r="AP6" s="75" t="s">
        <v>19</v>
      </c>
      <c r="AQ6" s="76" t="s">
        <v>20</v>
      </c>
    </row>
    <row r="7" spans="1:43" ht="17.25" thickBot="1" x14ac:dyDescent="0.35">
      <c r="A7" s="106"/>
      <c r="B7" s="66"/>
      <c r="C7" s="80">
        <v>5.4</v>
      </c>
      <c r="D7" s="67" t="s">
        <v>15</v>
      </c>
      <c r="E7" s="22"/>
      <c r="AO7" s="42">
        <v>0</v>
      </c>
      <c r="AP7" s="41">
        <f>C2</f>
        <v>1</v>
      </c>
      <c r="AQ7" s="40">
        <f>C3</f>
        <v>15</v>
      </c>
    </row>
    <row r="8" spans="1:43" ht="16.5" customHeight="1" x14ac:dyDescent="0.3">
      <c r="A8" s="148" t="s">
        <v>14</v>
      </c>
      <c r="B8" s="87"/>
      <c r="C8" s="149">
        <v>0.9</v>
      </c>
      <c r="D8" s="47" t="s">
        <v>15</v>
      </c>
      <c r="E8" s="22"/>
      <c r="AO8" s="42">
        <v>1</v>
      </c>
      <c r="AP8" s="41">
        <f>H14</f>
        <v>1</v>
      </c>
      <c r="AQ8" s="40">
        <f>H15</f>
        <v>15</v>
      </c>
    </row>
    <row r="9" spans="1:43" x14ac:dyDescent="0.3">
      <c r="A9" s="145"/>
      <c r="B9" s="42"/>
      <c r="C9" s="81">
        <v>0.9</v>
      </c>
      <c r="D9" s="48" t="s">
        <v>15</v>
      </c>
      <c r="E9" s="22"/>
      <c r="AO9" s="42" t="s">
        <v>21</v>
      </c>
      <c r="AP9" s="41">
        <f>J14</f>
        <v>1.5185</v>
      </c>
      <c r="AQ9" s="43">
        <f>J15</f>
        <v>55.839884179180444</v>
      </c>
    </row>
    <row r="10" spans="1:43" x14ac:dyDescent="0.3">
      <c r="A10" s="145"/>
      <c r="B10" s="42"/>
      <c r="C10" s="82">
        <v>0.9</v>
      </c>
      <c r="D10" s="48" t="s">
        <v>15</v>
      </c>
      <c r="E10" s="22"/>
      <c r="AO10" s="42">
        <v>2</v>
      </c>
      <c r="AP10" s="41">
        <f>N14</f>
        <v>8.1998999999999995</v>
      </c>
      <c r="AQ10" s="43">
        <f>N15</f>
        <v>261.51772690679741</v>
      </c>
    </row>
    <row r="11" spans="1:43" x14ac:dyDescent="0.3">
      <c r="A11" s="145"/>
      <c r="B11" s="42"/>
      <c r="C11" s="82">
        <v>0.9</v>
      </c>
      <c r="D11" s="48" t="s">
        <v>15</v>
      </c>
      <c r="E11" s="22"/>
      <c r="AO11" s="42" t="s">
        <v>22</v>
      </c>
      <c r="AP11" s="41">
        <f>(AP10+AP12)/2</f>
        <v>8.0359020000000001</v>
      </c>
      <c r="AQ11" s="40">
        <f>C26</f>
        <v>2500</v>
      </c>
    </row>
    <row r="12" spans="1:43" ht="17.25" thickBot="1" x14ac:dyDescent="0.35">
      <c r="A12" s="146"/>
      <c r="B12" s="66"/>
      <c r="C12" s="88">
        <v>0.9</v>
      </c>
      <c r="D12" s="67" t="s">
        <v>15</v>
      </c>
      <c r="E12" s="22"/>
      <c r="AO12" s="42">
        <v>3</v>
      </c>
      <c r="AP12" s="41">
        <f>P14</f>
        <v>7.8719039999999989</v>
      </c>
      <c r="AQ12" s="43">
        <f>P15</f>
        <v>969.10282473579787</v>
      </c>
    </row>
    <row r="13" spans="1:43" ht="17.25" thickTop="1" x14ac:dyDescent="0.3">
      <c r="A13" s="104" t="s">
        <v>42</v>
      </c>
      <c r="B13" s="64"/>
      <c r="C13" s="147">
        <v>1.4</v>
      </c>
      <c r="D13" s="61" t="s">
        <v>15</v>
      </c>
      <c r="E13" s="22"/>
      <c r="G13" s="128" t="s">
        <v>6</v>
      </c>
      <c r="H13" s="129"/>
      <c r="I13" s="130" t="s">
        <v>7</v>
      </c>
      <c r="J13" s="131"/>
      <c r="M13" s="132" t="s">
        <v>8</v>
      </c>
      <c r="N13" s="133"/>
      <c r="O13" s="134" t="s">
        <v>9</v>
      </c>
      <c r="P13" s="135"/>
      <c r="Q13" s="136" t="s">
        <v>10</v>
      </c>
      <c r="R13" s="137"/>
      <c r="S13" s="123" t="s">
        <v>11</v>
      </c>
      <c r="T13" s="124"/>
      <c r="X13" s="119" t="s">
        <v>27</v>
      </c>
      <c r="Y13" s="120"/>
      <c r="Z13" s="121" t="s">
        <v>37</v>
      </c>
      <c r="AA13" s="122"/>
      <c r="AO13" s="42">
        <v>4</v>
      </c>
      <c r="AP13" s="41">
        <f>R14</f>
        <v>3.7965280037711189</v>
      </c>
      <c r="AQ13" s="43">
        <f>R15</f>
        <v>757.27739112120253</v>
      </c>
    </row>
    <row r="14" spans="1:43" x14ac:dyDescent="0.3">
      <c r="A14" s="105"/>
      <c r="B14" s="42"/>
      <c r="C14" s="82">
        <v>1.35</v>
      </c>
      <c r="D14" s="48" t="s">
        <v>15</v>
      </c>
      <c r="E14" s="22"/>
      <c r="G14" s="8" t="s">
        <v>46</v>
      </c>
      <c r="H14" s="9">
        <f>C2</f>
        <v>1</v>
      </c>
      <c r="I14" s="10" t="s">
        <v>48</v>
      </c>
      <c r="J14" s="23">
        <f>H14*C6</f>
        <v>1.5185</v>
      </c>
      <c r="M14" s="11" t="s">
        <v>50</v>
      </c>
      <c r="N14" s="25">
        <f>J14*C7</f>
        <v>8.1998999999999995</v>
      </c>
      <c r="O14" s="12" t="s">
        <v>52</v>
      </c>
      <c r="P14" s="27">
        <f>N14*(1-C28/100)</f>
        <v>7.8719039999999989</v>
      </c>
      <c r="Q14" s="13" t="s">
        <v>54</v>
      </c>
      <c r="R14" s="29">
        <f>(((P15+273)/(R15+273))^((C10*C15)/(1-C15)))*P14</f>
        <v>3.7965280037711189</v>
      </c>
      <c r="S14" s="14" t="s">
        <v>56</v>
      </c>
      <c r="T14" s="31">
        <f>R14*((R15+273)/(T15+273))^((C11*C16)/(1-C16))</f>
        <v>1.7936918457026325</v>
      </c>
      <c r="X14" s="45" t="s">
        <v>58</v>
      </c>
      <c r="Y14" s="52">
        <f>T14*(1-C29/100)</f>
        <v>1.6143226611323693</v>
      </c>
      <c r="Z14" s="54" t="s">
        <v>28</v>
      </c>
      <c r="AA14" s="55">
        <f>C2</f>
        <v>1</v>
      </c>
      <c r="AO14" s="42">
        <v>5</v>
      </c>
      <c r="AP14" s="41">
        <f>T14</f>
        <v>1.7936918457026325</v>
      </c>
      <c r="AQ14" s="43">
        <f>T15</f>
        <v>557.13506991659392</v>
      </c>
    </row>
    <row r="15" spans="1:43" ht="17.25" thickBot="1" x14ac:dyDescent="0.35">
      <c r="A15" s="105"/>
      <c r="B15" s="42"/>
      <c r="C15" s="82">
        <v>1.3</v>
      </c>
      <c r="D15" s="48" t="s">
        <v>15</v>
      </c>
      <c r="E15" s="22"/>
      <c r="G15" s="15" t="s">
        <v>47</v>
      </c>
      <c r="H15" s="16">
        <f>C3</f>
        <v>15</v>
      </c>
      <c r="I15" s="17" t="s">
        <v>49</v>
      </c>
      <c r="J15" s="24">
        <f>(H15+273)*C6^((C13-1)/(C13*C8))-273</f>
        <v>55.839884179180444</v>
      </c>
      <c r="M15" s="18" t="s">
        <v>51</v>
      </c>
      <c r="N15" s="26">
        <f>(J15+273)*C7^((C14-1)/(C14*C9))-273</f>
        <v>261.51772690679741</v>
      </c>
      <c r="O15" s="19" t="s">
        <v>53</v>
      </c>
      <c r="P15" s="28">
        <f>C38*C25*1000/(C5*C23)+N15</f>
        <v>969.10282473579787</v>
      </c>
      <c r="Q15" s="20" t="s">
        <v>55</v>
      </c>
      <c r="R15" s="30">
        <f>P15-C5*(C19*(J15-H15)+C20*(N15-J15))/((C5+C38)*C21)</f>
        <v>757.27739112120253</v>
      </c>
      <c r="S15" s="21" t="s">
        <v>57</v>
      </c>
      <c r="T15" s="32">
        <f>R15-(P33*1000)/((C38+C5)*C22)</f>
        <v>557.13506991659392</v>
      </c>
      <c r="X15" s="46" t="s">
        <v>59</v>
      </c>
      <c r="Y15" s="53">
        <f>(T15+273)*(T14/Y14)^((1-C18)/(C12*C18))-273</f>
        <v>532.31834313998479</v>
      </c>
      <c r="Z15" s="56" t="s">
        <v>29</v>
      </c>
      <c r="AA15" s="57">
        <f>(Y15+273)*(Y14/AA14)^((1-C18)/(C12*C18))-273</f>
        <v>428.54038645378603</v>
      </c>
      <c r="AO15" s="42">
        <v>6</v>
      </c>
      <c r="AP15" s="41">
        <f>Y14</f>
        <v>1.6143226611323693</v>
      </c>
      <c r="AQ15" s="43">
        <f>Y15</f>
        <v>532.31834313998479</v>
      </c>
    </row>
    <row r="16" spans="1:43" ht="18" thickTop="1" thickBot="1" x14ac:dyDescent="0.35">
      <c r="A16" s="105"/>
      <c r="B16" s="42"/>
      <c r="C16" s="82">
        <v>1.35</v>
      </c>
      <c r="D16" s="48" t="s">
        <v>15</v>
      </c>
      <c r="E16" s="22"/>
      <c r="G16" s="7"/>
      <c r="H16" s="7"/>
      <c r="I16" s="7"/>
      <c r="J16" s="44"/>
      <c r="M16" s="7"/>
      <c r="N16" s="44"/>
      <c r="O16" s="7"/>
      <c r="P16" s="44"/>
      <c r="Q16" s="7"/>
      <c r="R16" s="44"/>
      <c r="S16" s="7"/>
      <c r="T16" s="44"/>
      <c r="AO16" s="66">
        <v>7</v>
      </c>
      <c r="AP16" s="77">
        <f>AA14</f>
        <v>1</v>
      </c>
      <c r="AQ16" s="86">
        <f>AA15</f>
        <v>428.54038645378603</v>
      </c>
    </row>
    <row r="17" spans="1:20" x14ac:dyDescent="0.3">
      <c r="A17" s="105"/>
      <c r="B17" s="42"/>
      <c r="C17" s="83">
        <v>1.3</v>
      </c>
      <c r="D17" s="49" t="s">
        <v>15</v>
      </c>
      <c r="E17" s="22"/>
      <c r="G17" s="7"/>
      <c r="H17" s="7"/>
      <c r="I17" s="7"/>
      <c r="J17" s="44"/>
      <c r="M17" s="7"/>
      <c r="N17" s="44"/>
      <c r="O17" s="7"/>
      <c r="P17" s="44"/>
      <c r="Q17" s="7"/>
      <c r="R17" s="44"/>
      <c r="S17" s="7"/>
      <c r="T17" s="44"/>
    </row>
    <row r="18" spans="1:20" x14ac:dyDescent="0.3">
      <c r="A18" s="105"/>
      <c r="B18" s="42"/>
      <c r="C18" s="83">
        <v>1.35</v>
      </c>
      <c r="D18" s="49" t="s">
        <v>15</v>
      </c>
      <c r="E18" s="22"/>
      <c r="G18" s="7"/>
      <c r="H18" s="7"/>
      <c r="I18" s="7"/>
      <c r="J18" s="44"/>
      <c r="M18" s="7"/>
      <c r="N18" s="44"/>
      <c r="O18" s="7"/>
      <c r="P18" s="44"/>
      <c r="Q18" s="7"/>
      <c r="R18" s="44"/>
      <c r="S18" s="7"/>
      <c r="T18" s="44"/>
    </row>
    <row r="19" spans="1:20" x14ac:dyDescent="0.3">
      <c r="A19" s="105"/>
      <c r="B19" s="42"/>
      <c r="C19" s="83">
        <f>C13*287/(C13-1)</f>
        <v>1004.5000000000001</v>
      </c>
      <c r="D19" s="48" t="s">
        <v>35</v>
      </c>
      <c r="E19" s="22"/>
      <c r="G19" s="7"/>
      <c r="H19" s="7"/>
      <c r="I19" s="7"/>
      <c r="J19" s="44"/>
      <c r="M19" s="7"/>
      <c r="N19" s="44"/>
      <c r="O19" s="7"/>
      <c r="P19" s="44"/>
      <c r="Q19" s="7"/>
      <c r="R19" s="44"/>
      <c r="S19" s="7"/>
      <c r="T19" s="44"/>
    </row>
    <row r="20" spans="1:20" x14ac:dyDescent="0.3">
      <c r="A20" s="105"/>
      <c r="B20" s="42"/>
      <c r="C20" s="83">
        <f>C14*287/(C14-1)</f>
        <v>1106.9999999999998</v>
      </c>
      <c r="D20" s="48" t="s">
        <v>35</v>
      </c>
      <c r="E20" s="22"/>
      <c r="G20" s="7"/>
      <c r="H20" s="7"/>
      <c r="I20" s="7"/>
      <c r="J20" s="44"/>
      <c r="M20" s="7"/>
      <c r="N20" s="44"/>
      <c r="O20" s="7"/>
      <c r="P20" s="44"/>
      <c r="Q20" s="7"/>
      <c r="R20" s="44"/>
      <c r="S20" s="7"/>
      <c r="T20" s="44"/>
    </row>
    <row r="21" spans="1:20" x14ac:dyDescent="0.3">
      <c r="A21" s="105"/>
      <c r="B21" s="42"/>
      <c r="C21" s="83">
        <f>C15*287/(C15-1)</f>
        <v>1243.6666666666665</v>
      </c>
      <c r="D21" s="48" t="s">
        <v>35</v>
      </c>
      <c r="E21" s="22"/>
      <c r="G21" s="7"/>
      <c r="H21" s="7"/>
      <c r="I21" s="7"/>
      <c r="J21" s="44"/>
      <c r="M21" s="7"/>
      <c r="N21" s="44"/>
      <c r="O21" s="7"/>
      <c r="P21" s="44"/>
      <c r="Q21" s="7"/>
      <c r="R21" s="44"/>
      <c r="S21" s="7"/>
      <c r="T21" s="44"/>
    </row>
    <row r="22" spans="1:20" x14ac:dyDescent="0.3">
      <c r="A22" s="105"/>
      <c r="B22" s="42"/>
      <c r="C22" s="83">
        <f>C16*287/(C16-1)</f>
        <v>1106.9999999999998</v>
      </c>
      <c r="D22" s="48" t="s">
        <v>35</v>
      </c>
      <c r="E22" s="22"/>
      <c r="G22" s="7"/>
      <c r="H22" s="7"/>
      <c r="I22" s="7"/>
      <c r="J22" s="44"/>
      <c r="M22" s="7"/>
      <c r="N22" s="44"/>
      <c r="O22" s="7"/>
      <c r="P22" s="44"/>
      <c r="Q22" s="7"/>
      <c r="R22" s="44"/>
      <c r="S22" s="7"/>
      <c r="T22" s="44"/>
    </row>
    <row r="23" spans="1:20" x14ac:dyDescent="0.3">
      <c r="A23" s="105"/>
      <c r="B23" s="42"/>
      <c r="C23" s="83">
        <f>C17*287/(C17-1)</f>
        <v>1243.6666666666665</v>
      </c>
      <c r="D23" s="48" t="s">
        <v>35</v>
      </c>
      <c r="E23" s="22"/>
      <c r="G23" s="7"/>
      <c r="H23" s="7"/>
      <c r="I23" s="7"/>
      <c r="J23" s="44"/>
      <c r="M23" s="7"/>
      <c r="N23" s="44"/>
      <c r="O23" s="7"/>
      <c r="P23" s="44"/>
      <c r="Q23" s="7"/>
      <c r="R23" s="44"/>
      <c r="S23" s="7"/>
      <c r="T23" s="44"/>
    </row>
    <row r="24" spans="1:20" ht="17.25" thickBot="1" x14ac:dyDescent="0.35">
      <c r="A24" s="106"/>
      <c r="B24" s="66"/>
      <c r="C24" s="84">
        <f>C16*287/(C16-1)</f>
        <v>1106.9999999999998</v>
      </c>
      <c r="D24" s="67" t="s">
        <v>35</v>
      </c>
      <c r="E24" s="22"/>
    </row>
    <row r="25" spans="1:20" x14ac:dyDescent="0.3">
      <c r="A25" s="104" t="s">
        <v>17</v>
      </c>
      <c r="B25" s="51"/>
      <c r="C25" s="79">
        <v>44000</v>
      </c>
      <c r="D25" s="47" t="s">
        <v>45</v>
      </c>
      <c r="E25" s="22"/>
    </row>
    <row r="26" spans="1:20" x14ac:dyDescent="0.3">
      <c r="A26" s="105"/>
      <c r="B26" s="42"/>
      <c r="C26" s="83">
        <v>2500</v>
      </c>
      <c r="D26" s="49" t="s">
        <v>4</v>
      </c>
      <c r="E26" s="6"/>
    </row>
    <row r="27" spans="1:20" x14ac:dyDescent="0.3">
      <c r="A27" s="105"/>
      <c r="B27" s="42"/>
      <c r="C27" s="83">
        <v>1100</v>
      </c>
      <c r="D27" s="49" t="s">
        <v>4</v>
      </c>
      <c r="E27" s="6"/>
    </row>
    <row r="28" spans="1:20" ht="17.25" thickBot="1" x14ac:dyDescent="0.35">
      <c r="A28" s="106"/>
      <c r="B28" s="66"/>
      <c r="C28" s="80">
        <v>4</v>
      </c>
      <c r="D28" s="68" t="s">
        <v>16</v>
      </c>
      <c r="E28" s="6"/>
    </row>
    <row r="29" spans="1:20" ht="17.25" thickBot="1" x14ac:dyDescent="0.35">
      <c r="A29" s="69" t="s">
        <v>36</v>
      </c>
      <c r="B29" s="70"/>
      <c r="C29" s="85">
        <v>10</v>
      </c>
      <c r="D29" s="71" t="s">
        <v>16</v>
      </c>
      <c r="E29" s="6"/>
    </row>
    <row r="30" spans="1:20" x14ac:dyDescent="0.3">
      <c r="A30" s="108" t="s">
        <v>43</v>
      </c>
      <c r="B30" s="107"/>
      <c r="C30" s="111">
        <f>3600/(C35*C25)*100</f>
        <v>23.112480739599384</v>
      </c>
      <c r="D30" s="113" t="s">
        <v>16</v>
      </c>
      <c r="E30" s="6"/>
    </row>
    <row r="31" spans="1:20" ht="17.25" thickBot="1" x14ac:dyDescent="0.35">
      <c r="A31" s="109"/>
      <c r="B31" s="110"/>
      <c r="C31" s="112"/>
      <c r="D31" s="114"/>
      <c r="E31" s="6"/>
    </row>
    <row r="32" spans="1:20" ht="17.25" thickBot="1" x14ac:dyDescent="0.35">
      <c r="A32" s="108" t="s">
        <v>44</v>
      </c>
      <c r="B32" s="107"/>
      <c r="C32" s="111">
        <v>90</v>
      </c>
      <c r="D32" s="113" t="s">
        <v>16</v>
      </c>
      <c r="E32" s="6"/>
    </row>
    <row r="33" spans="1:26" ht="19.5" thickBot="1" x14ac:dyDescent="0.35">
      <c r="A33" s="115"/>
      <c r="B33" s="116"/>
      <c r="C33" s="117"/>
      <c r="D33" s="118"/>
      <c r="E33" s="6"/>
      <c r="H33" s="7"/>
      <c r="I33" s="90" t="s">
        <v>60</v>
      </c>
      <c r="J33" s="91"/>
      <c r="K33" s="91"/>
      <c r="L33" s="91"/>
      <c r="M33" s="91"/>
      <c r="N33" s="92"/>
      <c r="O33" s="159" t="s">
        <v>61</v>
      </c>
      <c r="P33" s="157">
        <f>P37/(C32/100)</f>
        <v>564.9717514124294</v>
      </c>
      <c r="Q33" s="152" t="s">
        <v>25</v>
      </c>
    </row>
    <row r="34" spans="1:26" ht="19.5" thickBot="1" x14ac:dyDescent="0.35">
      <c r="A34" s="72"/>
      <c r="B34" s="22"/>
      <c r="C34" s="73"/>
      <c r="D34" s="73"/>
      <c r="E34" s="6"/>
      <c r="H34" s="89"/>
      <c r="I34" s="93"/>
      <c r="J34" s="94"/>
      <c r="K34" s="94"/>
      <c r="L34" s="94"/>
      <c r="M34" s="94"/>
      <c r="N34" s="95"/>
      <c r="O34" s="160"/>
      <c r="P34" s="158">
        <f>P33/0.736</f>
        <v>767.62466224514867</v>
      </c>
      <c r="Q34" s="153" t="s">
        <v>26</v>
      </c>
      <c r="U34" s="96" t="s">
        <v>39</v>
      </c>
      <c r="V34" s="97"/>
      <c r="W34" s="97"/>
      <c r="X34" s="33" t="s">
        <v>30</v>
      </c>
      <c r="Y34" s="33">
        <f>SQRT(((Y15+273)/(AA15+273)-1)*2/(C18-1))</f>
        <v>0.91940570566472568</v>
      </c>
      <c r="Z34" s="34" t="s">
        <v>15</v>
      </c>
    </row>
    <row r="35" spans="1:26" ht="18.75" x14ac:dyDescent="0.3">
      <c r="A35" s="108" t="s">
        <v>62</v>
      </c>
      <c r="B35" s="97" t="s">
        <v>63</v>
      </c>
      <c r="C35" s="97">
        <v>0.35399999999999998</v>
      </c>
      <c r="D35" s="113" t="s">
        <v>64</v>
      </c>
      <c r="E35" s="6"/>
      <c r="H35" s="89"/>
      <c r="I35" s="73"/>
      <c r="J35" s="73"/>
      <c r="K35" s="73"/>
      <c r="L35" s="73"/>
      <c r="M35" s="73"/>
      <c r="N35" s="73"/>
      <c r="O35" s="138"/>
      <c r="P35" s="150"/>
      <c r="Q35" s="154"/>
      <c r="U35" s="98"/>
      <c r="V35" s="99"/>
      <c r="W35" s="99"/>
      <c r="X35" s="35" t="s">
        <v>32</v>
      </c>
      <c r="Y35" s="35">
        <f>SQRT(C18*287*(AA15+273))</f>
        <v>521.35575448202292</v>
      </c>
      <c r="Z35" s="36" t="s">
        <v>5</v>
      </c>
    </row>
    <row r="36" spans="1:26" ht="19.5" thickBot="1" x14ac:dyDescent="0.35">
      <c r="A36" s="140"/>
      <c r="B36" s="99"/>
      <c r="C36" s="99"/>
      <c r="D36" s="141"/>
      <c r="E36" s="6"/>
      <c r="P36" s="151"/>
      <c r="Q36" s="139"/>
      <c r="U36" s="100"/>
      <c r="V36" s="101"/>
      <c r="W36" s="101"/>
      <c r="X36" s="37" t="s">
        <v>31</v>
      </c>
      <c r="Y36" s="37">
        <f>Y34*Y35</f>
        <v>479.33745535190974</v>
      </c>
      <c r="Z36" s="38" t="s">
        <v>5</v>
      </c>
    </row>
    <row r="37" spans="1:26" ht="19.5" thickBot="1" x14ac:dyDescent="0.35">
      <c r="A37" s="143" t="s">
        <v>18</v>
      </c>
      <c r="B37" s="142"/>
      <c r="C37" s="142"/>
      <c r="D37" s="144"/>
      <c r="E37" s="50"/>
      <c r="F37" s="50"/>
      <c r="I37" s="90" t="s">
        <v>38</v>
      </c>
      <c r="J37" s="91"/>
      <c r="K37" s="91"/>
      <c r="L37" s="91"/>
      <c r="M37" s="91"/>
      <c r="N37" s="92"/>
      <c r="O37" s="161" t="s">
        <v>24</v>
      </c>
      <c r="P37" s="157">
        <f>C30/100*C38*C25</f>
        <v>508.47457627118649</v>
      </c>
      <c r="Q37" s="155" t="s">
        <v>25</v>
      </c>
      <c r="U37" s="102" t="s">
        <v>40</v>
      </c>
      <c r="V37" s="103"/>
      <c r="W37" s="103"/>
      <c r="X37" s="58" t="s">
        <v>33</v>
      </c>
      <c r="Y37" s="58">
        <f>(C5+C38)*Y36</f>
        <v>1222.3105111473697</v>
      </c>
      <c r="Z37" s="59" t="s">
        <v>34</v>
      </c>
    </row>
    <row r="38" spans="1:26" ht="19.5" thickBot="1" x14ac:dyDescent="0.35">
      <c r="A38" s="3"/>
      <c r="B38" s="4"/>
      <c r="C38" s="4">
        <f>AO5/10000</f>
        <v>0.05</v>
      </c>
      <c r="D38" s="5" t="s">
        <v>12</v>
      </c>
      <c r="E38" s="7"/>
      <c r="F38" s="7"/>
      <c r="I38" s="93"/>
      <c r="J38" s="94"/>
      <c r="K38" s="94"/>
      <c r="L38" s="94"/>
      <c r="M38" s="94"/>
      <c r="N38" s="95"/>
      <c r="O38" s="162"/>
      <c r="P38" s="158">
        <f>P37/0.736</f>
        <v>690.86219602063386</v>
      </c>
      <c r="Q38" s="156" t="s">
        <v>26</v>
      </c>
    </row>
    <row r="39" spans="1:26" x14ac:dyDescent="0.3">
      <c r="B39" s="7"/>
      <c r="C39" s="7"/>
      <c r="D39" s="7"/>
      <c r="E39" s="7"/>
    </row>
    <row r="40" spans="1:26" x14ac:dyDescent="0.3">
      <c r="B40" s="6"/>
      <c r="C40" s="6"/>
      <c r="D40" s="6"/>
      <c r="E40" s="6"/>
    </row>
    <row r="41" spans="1:26" x14ac:dyDescent="0.3">
      <c r="B41" s="7"/>
      <c r="C41" s="7"/>
      <c r="D41" s="7"/>
      <c r="E41" s="7"/>
    </row>
  </sheetData>
  <mergeCells count="32">
    <mergeCell ref="A6:A7"/>
    <mergeCell ref="A13:A24"/>
    <mergeCell ref="O13:P13"/>
    <mergeCell ref="Q13:R13"/>
    <mergeCell ref="A8:A12"/>
    <mergeCell ref="X13:Y13"/>
    <mergeCell ref="Z13:AA13"/>
    <mergeCell ref="S13:T13"/>
    <mergeCell ref="B1:D1"/>
    <mergeCell ref="G13:H13"/>
    <mergeCell ref="I13:J13"/>
    <mergeCell ref="M13:N13"/>
    <mergeCell ref="A25:A28"/>
    <mergeCell ref="A37:D37"/>
    <mergeCell ref="A30:A31"/>
    <mergeCell ref="B30:B31"/>
    <mergeCell ref="C30:C31"/>
    <mergeCell ref="D30:D31"/>
    <mergeCell ref="A32:A33"/>
    <mergeCell ref="B32:B33"/>
    <mergeCell ref="C32:C33"/>
    <mergeCell ref="D32:D33"/>
    <mergeCell ref="A35:A36"/>
    <mergeCell ref="B35:B36"/>
    <mergeCell ref="C35:C36"/>
    <mergeCell ref="D35:D36"/>
    <mergeCell ref="I33:N34"/>
    <mergeCell ref="U34:W36"/>
    <mergeCell ref="U37:W37"/>
    <mergeCell ref="O33:O34"/>
    <mergeCell ref="I37:N38"/>
    <mergeCell ref="O37:O38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r:id="rId5">
            <anchor moveWithCells="1">
              <from>
                <xdr:col>1</xdr:col>
                <xdr:colOff>104775</xdr:colOff>
                <xdr:row>3</xdr:row>
                <xdr:rowOff>180975</xdr:rowOff>
              </from>
              <to>
                <xdr:col>1</xdr:col>
                <xdr:colOff>381000</xdr:colOff>
                <xdr:row>5</xdr:row>
                <xdr:rowOff>19050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8" r:id="rId6">
          <objectPr defaultSize="0" r:id="rId7">
            <anchor moveWithCells="1">
              <from>
                <xdr:col>1</xdr:col>
                <xdr:colOff>76200</xdr:colOff>
                <xdr:row>4</xdr:row>
                <xdr:rowOff>171450</xdr:rowOff>
              </from>
              <to>
                <xdr:col>1</xdr:col>
                <xdr:colOff>314325</xdr:colOff>
                <xdr:row>5</xdr:row>
                <xdr:rowOff>171450</xdr:rowOff>
              </to>
            </anchor>
          </objectPr>
        </oleObject>
      </mc:Choice>
      <mc:Fallback>
        <oleObject progId="Equation.3" shapeId="1028" r:id="rId6"/>
      </mc:Fallback>
    </mc:AlternateContent>
    <mc:AlternateContent xmlns:mc="http://schemas.openxmlformats.org/markup-compatibility/2006">
      <mc:Choice Requires="x14">
        <oleObject progId="Equation.3" shapeId="1029" r:id="rId8">
          <objectPr defaultSize="0" r:id="rId9">
            <anchor moveWithCells="1">
              <from>
                <xdr:col>1</xdr:col>
                <xdr:colOff>57150</xdr:colOff>
                <xdr:row>5</xdr:row>
                <xdr:rowOff>161925</xdr:rowOff>
              </from>
              <to>
                <xdr:col>1</xdr:col>
                <xdr:colOff>295275</xdr:colOff>
                <xdr:row>6</xdr:row>
                <xdr:rowOff>171450</xdr:rowOff>
              </to>
            </anchor>
          </objectPr>
        </oleObject>
      </mc:Choice>
      <mc:Fallback>
        <oleObject progId="Equation.3" shapeId="1029" r:id="rId8"/>
      </mc:Fallback>
    </mc:AlternateContent>
    <mc:AlternateContent xmlns:mc="http://schemas.openxmlformats.org/markup-compatibility/2006">
      <mc:Choice Requires="x14">
        <oleObject progId="Equation.3" shapeId="1030" r:id="rId10">
          <objectPr defaultSize="0" r:id="rId11">
            <anchor moveWithCells="1">
              <from>
                <xdr:col>1</xdr:col>
                <xdr:colOff>85725</xdr:colOff>
                <xdr:row>6</xdr:row>
                <xdr:rowOff>171450</xdr:rowOff>
              </from>
              <to>
                <xdr:col>1</xdr:col>
                <xdr:colOff>390525</xdr:colOff>
                <xdr:row>7</xdr:row>
                <xdr:rowOff>180975</xdr:rowOff>
              </to>
            </anchor>
          </objectPr>
        </oleObject>
      </mc:Choice>
      <mc:Fallback>
        <oleObject progId="Equation.3" shapeId="1030" r:id="rId10"/>
      </mc:Fallback>
    </mc:AlternateContent>
    <mc:AlternateContent xmlns:mc="http://schemas.openxmlformats.org/markup-compatibility/2006">
      <mc:Choice Requires="x14">
        <oleObject progId="Equation.3" shapeId="1032" r:id="rId12">
          <objectPr defaultSize="0" r:id="rId13">
            <anchor moveWithCells="1">
              <from>
                <xdr:col>1</xdr:col>
                <xdr:colOff>85725</xdr:colOff>
                <xdr:row>7</xdr:row>
                <xdr:rowOff>161925</xdr:rowOff>
              </from>
              <to>
                <xdr:col>1</xdr:col>
                <xdr:colOff>400050</xdr:colOff>
                <xdr:row>8</xdr:row>
                <xdr:rowOff>180975</xdr:rowOff>
              </to>
            </anchor>
          </objectPr>
        </oleObject>
      </mc:Choice>
      <mc:Fallback>
        <oleObject progId="Equation.3" shapeId="1032" r:id="rId12"/>
      </mc:Fallback>
    </mc:AlternateContent>
    <mc:AlternateContent xmlns:mc="http://schemas.openxmlformats.org/markup-compatibility/2006">
      <mc:Choice Requires="x14">
        <oleObject progId="Equation.3" shapeId="1033" r:id="rId14">
          <objectPr defaultSize="0" r:id="rId15">
            <anchor moveWithCells="1">
              <from>
                <xdr:col>1</xdr:col>
                <xdr:colOff>95250</xdr:colOff>
                <xdr:row>8</xdr:row>
                <xdr:rowOff>161925</xdr:rowOff>
              </from>
              <to>
                <xdr:col>1</xdr:col>
                <xdr:colOff>400050</xdr:colOff>
                <xdr:row>9</xdr:row>
                <xdr:rowOff>171450</xdr:rowOff>
              </to>
            </anchor>
          </objectPr>
        </oleObject>
      </mc:Choice>
      <mc:Fallback>
        <oleObject progId="Equation.3" shapeId="1033" r:id="rId14"/>
      </mc:Fallback>
    </mc:AlternateContent>
    <mc:AlternateContent xmlns:mc="http://schemas.openxmlformats.org/markup-compatibility/2006">
      <mc:Choice Requires="x14">
        <oleObject progId="Equation.3" shapeId="1035" r:id="rId16">
          <objectPr defaultSize="0" r:id="rId17">
            <anchor moveWithCells="1">
              <from>
                <xdr:col>1</xdr:col>
                <xdr:colOff>66675</xdr:colOff>
                <xdr:row>12</xdr:row>
                <xdr:rowOff>9525</xdr:rowOff>
              </from>
              <to>
                <xdr:col>1</xdr:col>
                <xdr:colOff>371475</xdr:colOff>
                <xdr:row>13</xdr:row>
                <xdr:rowOff>19050</xdr:rowOff>
              </to>
            </anchor>
          </objectPr>
        </oleObject>
      </mc:Choice>
      <mc:Fallback>
        <oleObject progId="Equation.3" shapeId="1035" r:id="rId16"/>
      </mc:Fallback>
    </mc:AlternateContent>
    <mc:AlternateContent xmlns:mc="http://schemas.openxmlformats.org/markup-compatibility/2006">
      <mc:Choice Requires="x14">
        <oleObject progId="Equation.3" shapeId="1036" r:id="rId18">
          <objectPr defaultSize="0" r:id="rId19">
            <anchor moveWithCells="1">
              <from>
                <xdr:col>1</xdr:col>
                <xdr:colOff>66675</xdr:colOff>
                <xdr:row>12</xdr:row>
                <xdr:rowOff>180975</xdr:rowOff>
              </from>
              <to>
                <xdr:col>1</xdr:col>
                <xdr:colOff>371475</xdr:colOff>
                <xdr:row>13</xdr:row>
                <xdr:rowOff>190500</xdr:rowOff>
              </to>
            </anchor>
          </objectPr>
        </oleObject>
      </mc:Choice>
      <mc:Fallback>
        <oleObject progId="Equation.3" shapeId="1036" r:id="rId18"/>
      </mc:Fallback>
    </mc:AlternateContent>
    <mc:AlternateContent xmlns:mc="http://schemas.openxmlformats.org/markup-compatibility/2006">
      <mc:Choice Requires="x14">
        <oleObject progId="Equation.3" shapeId="1037" r:id="rId20">
          <objectPr defaultSize="0" r:id="rId21">
            <anchor moveWithCells="1">
              <from>
                <xdr:col>1</xdr:col>
                <xdr:colOff>66675</xdr:colOff>
                <xdr:row>13</xdr:row>
                <xdr:rowOff>171450</xdr:rowOff>
              </from>
              <to>
                <xdr:col>1</xdr:col>
                <xdr:colOff>361950</xdr:colOff>
                <xdr:row>14</xdr:row>
                <xdr:rowOff>180975</xdr:rowOff>
              </to>
            </anchor>
          </objectPr>
        </oleObject>
      </mc:Choice>
      <mc:Fallback>
        <oleObject progId="Equation.3" shapeId="1037" r:id="rId20"/>
      </mc:Fallback>
    </mc:AlternateContent>
    <mc:AlternateContent xmlns:mc="http://schemas.openxmlformats.org/markup-compatibility/2006">
      <mc:Choice Requires="x14">
        <oleObject progId="Equation.3" shapeId="1038" r:id="rId22">
          <objectPr defaultSize="0" r:id="rId23">
            <anchor moveWithCells="1">
              <from>
                <xdr:col>1</xdr:col>
                <xdr:colOff>66675</xdr:colOff>
                <xdr:row>14</xdr:row>
                <xdr:rowOff>190500</xdr:rowOff>
              </from>
              <to>
                <xdr:col>1</xdr:col>
                <xdr:colOff>333375</xdr:colOff>
                <xdr:row>15</xdr:row>
                <xdr:rowOff>200025</xdr:rowOff>
              </to>
            </anchor>
          </objectPr>
        </oleObject>
      </mc:Choice>
      <mc:Fallback>
        <oleObject progId="Equation.3" shapeId="1038" r:id="rId22"/>
      </mc:Fallback>
    </mc:AlternateContent>
    <mc:AlternateContent xmlns:mc="http://schemas.openxmlformats.org/markup-compatibility/2006">
      <mc:Choice Requires="x14">
        <oleObject progId="Equation.3" shapeId="1039" r:id="rId24">
          <objectPr defaultSize="0" r:id="rId25">
            <anchor moveWithCells="1">
              <from>
                <xdr:col>1</xdr:col>
                <xdr:colOff>95250</xdr:colOff>
                <xdr:row>9</xdr:row>
                <xdr:rowOff>171450</xdr:rowOff>
              </from>
              <to>
                <xdr:col>1</xdr:col>
                <xdr:colOff>361950</xdr:colOff>
                <xdr:row>10</xdr:row>
                <xdr:rowOff>190500</xdr:rowOff>
              </to>
            </anchor>
          </objectPr>
        </oleObject>
      </mc:Choice>
      <mc:Fallback>
        <oleObject progId="Equation.3" shapeId="1039" r:id="rId24"/>
      </mc:Fallback>
    </mc:AlternateContent>
    <mc:AlternateContent xmlns:mc="http://schemas.openxmlformats.org/markup-compatibility/2006">
      <mc:Choice Requires="x14">
        <oleObject progId="Equation.3" shapeId="1040" r:id="rId26">
          <objectPr defaultSize="0" r:id="rId27">
            <anchor moveWithCells="1">
              <from>
                <xdr:col>1</xdr:col>
                <xdr:colOff>133350</xdr:colOff>
                <xdr:row>24</xdr:row>
                <xdr:rowOff>0</xdr:rowOff>
              </from>
              <to>
                <xdr:col>1</xdr:col>
                <xdr:colOff>295275</xdr:colOff>
                <xdr:row>25</xdr:row>
                <xdr:rowOff>19050</xdr:rowOff>
              </to>
            </anchor>
          </objectPr>
        </oleObject>
      </mc:Choice>
      <mc:Fallback>
        <oleObject progId="Equation.3" shapeId="1040" r:id="rId26"/>
      </mc:Fallback>
    </mc:AlternateContent>
    <mc:AlternateContent xmlns:mc="http://schemas.openxmlformats.org/markup-compatibility/2006">
      <mc:Choice Requires="x14">
        <oleObject progId="Equation.3" shapeId="1042" r:id="rId28">
          <objectPr defaultSize="0" r:id="rId29">
            <anchor moveWithCells="1">
              <from>
                <xdr:col>1</xdr:col>
                <xdr:colOff>142875</xdr:colOff>
                <xdr:row>25</xdr:row>
                <xdr:rowOff>0</xdr:rowOff>
              </from>
              <to>
                <xdr:col>1</xdr:col>
                <xdr:colOff>304800</xdr:colOff>
                <xdr:row>26</xdr:row>
                <xdr:rowOff>19050</xdr:rowOff>
              </to>
            </anchor>
          </objectPr>
        </oleObject>
      </mc:Choice>
      <mc:Fallback>
        <oleObject progId="Equation.3" shapeId="1042" r:id="rId28"/>
      </mc:Fallback>
    </mc:AlternateContent>
    <mc:AlternateContent xmlns:mc="http://schemas.openxmlformats.org/markup-compatibility/2006">
      <mc:Choice Requires="x14">
        <oleObject progId="Equation.3" shapeId="1043" r:id="rId30">
          <objectPr defaultSize="0" r:id="rId31">
            <anchor moveWithCells="1">
              <from>
                <xdr:col>1</xdr:col>
                <xdr:colOff>114300</xdr:colOff>
                <xdr:row>25</xdr:row>
                <xdr:rowOff>200025</xdr:rowOff>
              </from>
              <to>
                <xdr:col>1</xdr:col>
                <xdr:colOff>276225</xdr:colOff>
                <xdr:row>27</xdr:row>
                <xdr:rowOff>9525</xdr:rowOff>
              </to>
            </anchor>
          </objectPr>
        </oleObject>
      </mc:Choice>
      <mc:Fallback>
        <oleObject progId="Equation.3" shapeId="1043" r:id="rId30"/>
      </mc:Fallback>
    </mc:AlternateContent>
    <mc:AlternateContent xmlns:mc="http://schemas.openxmlformats.org/markup-compatibility/2006">
      <mc:Choice Requires="x14">
        <oleObject progId="Equation.3" shapeId="1045" r:id="rId32">
          <objectPr defaultSize="0" r:id="rId33">
            <anchor moveWithCells="1">
              <from>
                <xdr:col>1</xdr:col>
                <xdr:colOff>76200</xdr:colOff>
                <xdr:row>15</xdr:row>
                <xdr:rowOff>180975</xdr:rowOff>
              </from>
              <to>
                <xdr:col>1</xdr:col>
                <xdr:colOff>295275</xdr:colOff>
                <xdr:row>16</xdr:row>
                <xdr:rowOff>190500</xdr:rowOff>
              </to>
            </anchor>
          </objectPr>
        </oleObject>
      </mc:Choice>
      <mc:Fallback>
        <oleObject progId="Equation.3" shapeId="1045" r:id="rId32"/>
      </mc:Fallback>
    </mc:AlternateContent>
    <mc:AlternateContent xmlns:mc="http://schemas.openxmlformats.org/markup-compatibility/2006">
      <mc:Choice Requires="x14">
        <oleObject progId="Equation.3" shapeId="1046" r:id="rId34">
          <objectPr defaultSize="0" r:id="rId35">
            <anchor moveWithCells="1">
              <from>
                <xdr:col>1</xdr:col>
                <xdr:colOff>76200</xdr:colOff>
                <xdr:row>28</xdr:row>
                <xdr:rowOff>0</xdr:rowOff>
              </from>
              <to>
                <xdr:col>1</xdr:col>
                <xdr:colOff>333375</xdr:colOff>
                <xdr:row>29</xdr:row>
                <xdr:rowOff>9525</xdr:rowOff>
              </to>
            </anchor>
          </objectPr>
        </oleObject>
      </mc:Choice>
      <mc:Fallback>
        <oleObject progId="Equation.3" shapeId="1046" r:id="rId34"/>
      </mc:Fallback>
    </mc:AlternateContent>
    <mc:AlternateContent xmlns:mc="http://schemas.openxmlformats.org/markup-compatibility/2006">
      <mc:Choice Requires="x14">
        <oleObject progId="Equation.3" shapeId="1047" r:id="rId36">
          <objectPr defaultSize="0" r:id="rId37">
            <anchor moveWithCells="1">
              <from>
                <xdr:col>1</xdr:col>
                <xdr:colOff>85725</xdr:colOff>
                <xdr:row>16</xdr:row>
                <xdr:rowOff>180975</xdr:rowOff>
              </from>
              <to>
                <xdr:col>1</xdr:col>
                <xdr:colOff>247650</xdr:colOff>
                <xdr:row>17</xdr:row>
                <xdr:rowOff>200025</xdr:rowOff>
              </to>
            </anchor>
          </objectPr>
        </oleObject>
      </mc:Choice>
      <mc:Fallback>
        <oleObject progId="Equation.3" shapeId="1047" r:id="rId36"/>
      </mc:Fallback>
    </mc:AlternateContent>
    <mc:AlternateContent xmlns:mc="http://schemas.openxmlformats.org/markup-compatibility/2006">
      <mc:Choice Requires="x14">
        <oleObject progId="Equation.3" shapeId="1048" r:id="rId38">
          <objectPr defaultSize="0" r:id="rId39">
            <anchor moveWithCells="1">
              <from>
                <xdr:col>1</xdr:col>
                <xdr:colOff>76200</xdr:colOff>
                <xdr:row>22</xdr:row>
                <xdr:rowOff>0</xdr:rowOff>
              </from>
              <to>
                <xdr:col>1</xdr:col>
                <xdr:colOff>371475</xdr:colOff>
                <xdr:row>23</xdr:row>
                <xdr:rowOff>28575</xdr:rowOff>
              </to>
            </anchor>
          </objectPr>
        </oleObject>
      </mc:Choice>
      <mc:Fallback>
        <oleObject progId="Equation.3" shapeId="1048" r:id="rId38"/>
      </mc:Fallback>
    </mc:AlternateContent>
    <mc:AlternateContent xmlns:mc="http://schemas.openxmlformats.org/markup-compatibility/2006">
      <mc:Choice Requires="x14">
        <oleObject progId="Equation.3" shapeId="1049" r:id="rId40">
          <objectPr defaultSize="0" r:id="rId41">
            <anchor moveWithCells="1">
              <from>
                <xdr:col>1</xdr:col>
                <xdr:colOff>76200</xdr:colOff>
                <xdr:row>21</xdr:row>
                <xdr:rowOff>0</xdr:rowOff>
              </from>
              <to>
                <xdr:col>1</xdr:col>
                <xdr:colOff>419100</xdr:colOff>
                <xdr:row>22</xdr:row>
                <xdr:rowOff>28575</xdr:rowOff>
              </to>
            </anchor>
          </objectPr>
        </oleObject>
      </mc:Choice>
      <mc:Fallback>
        <oleObject progId="Equation.3" shapeId="1049" r:id="rId40"/>
      </mc:Fallback>
    </mc:AlternateContent>
    <mc:AlternateContent xmlns:mc="http://schemas.openxmlformats.org/markup-compatibility/2006">
      <mc:Choice Requires="x14">
        <oleObject progId="Equation.3" shapeId="1050" r:id="rId42">
          <objectPr defaultSize="0" autoPict="0" r:id="rId5">
            <anchor moveWithCells="1">
              <from>
                <xdr:col>7</xdr:col>
                <xdr:colOff>0</xdr:colOff>
                <xdr:row>2</xdr:row>
                <xdr:rowOff>123825</xdr:rowOff>
              </from>
              <to>
                <xdr:col>8</xdr:col>
                <xdr:colOff>28575</xdr:colOff>
                <xdr:row>4</xdr:row>
                <xdr:rowOff>161925</xdr:rowOff>
              </to>
            </anchor>
          </objectPr>
        </oleObject>
      </mc:Choice>
      <mc:Fallback>
        <oleObject progId="Equation.3" shapeId="1050" r:id="rId42"/>
      </mc:Fallback>
    </mc:AlternateContent>
    <mc:AlternateContent xmlns:mc="http://schemas.openxmlformats.org/markup-compatibility/2006">
      <mc:Choice Requires="x14">
        <oleObject progId="Equation.3" shapeId="1052" r:id="rId43">
          <objectPr defaultSize="0" r:id="rId44">
            <anchor moveWithCells="1">
              <from>
                <xdr:col>1</xdr:col>
                <xdr:colOff>66675</xdr:colOff>
                <xdr:row>27</xdr:row>
                <xdr:rowOff>0</xdr:rowOff>
              </from>
              <to>
                <xdr:col>1</xdr:col>
                <xdr:colOff>333375</xdr:colOff>
                <xdr:row>28</xdr:row>
                <xdr:rowOff>9525</xdr:rowOff>
              </to>
            </anchor>
          </objectPr>
        </oleObject>
      </mc:Choice>
      <mc:Fallback>
        <oleObject progId="Equation.3" shapeId="1052" r:id="rId43"/>
      </mc:Fallback>
    </mc:AlternateContent>
    <mc:AlternateContent xmlns:mc="http://schemas.openxmlformats.org/markup-compatibility/2006">
      <mc:Choice Requires="x14">
        <oleObject progId="Equation.3" shapeId="1053" r:id="rId45">
          <objectPr defaultSize="0" r:id="rId46">
            <anchor moveWithCells="1">
              <from>
                <xdr:col>1</xdr:col>
                <xdr:colOff>123825</xdr:colOff>
                <xdr:row>29</xdr:row>
                <xdr:rowOff>95250</xdr:rowOff>
              </from>
              <to>
                <xdr:col>1</xdr:col>
                <xdr:colOff>323850</xdr:colOff>
                <xdr:row>30</xdr:row>
                <xdr:rowOff>114300</xdr:rowOff>
              </to>
            </anchor>
          </objectPr>
        </oleObject>
      </mc:Choice>
      <mc:Fallback>
        <oleObject progId="Equation.3" shapeId="1053" r:id="rId45"/>
      </mc:Fallback>
    </mc:AlternateContent>
    <mc:AlternateContent xmlns:mc="http://schemas.openxmlformats.org/markup-compatibility/2006">
      <mc:Choice Requires="x14">
        <oleObject progId="Equation.3" shapeId="1054" r:id="rId47">
          <objectPr defaultSize="0" r:id="rId48">
            <anchor moveWithCells="1">
              <from>
                <xdr:col>1</xdr:col>
                <xdr:colOff>114300</xdr:colOff>
                <xdr:row>31</xdr:row>
                <xdr:rowOff>95250</xdr:rowOff>
              </from>
              <to>
                <xdr:col>1</xdr:col>
                <xdr:colOff>276225</xdr:colOff>
                <xdr:row>32</xdr:row>
                <xdr:rowOff>104775</xdr:rowOff>
              </to>
            </anchor>
          </objectPr>
        </oleObject>
      </mc:Choice>
      <mc:Fallback>
        <oleObject progId="Equation.3" shapeId="1054" r:id="rId47"/>
      </mc:Fallback>
    </mc:AlternateContent>
    <mc:AlternateContent xmlns:mc="http://schemas.openxmlformats.org/markup-compatibility/2006">
      <mc:Choice Requires="x14">
        <oleObject progId="Equation.3" shapeId="1056" r:id="rId49">
          <objectPr defaultSize="0" autoPict="0" r:id="rId50">
            <anchor moveWithCells="1">
              <from>
                <xdr:col>1</xdr:col>
                <xdr:colOff>66675</xdr:colOff>
                <xdr:row>17</xdr:row>
                <xdr:rowOff>190500</xdr:rowOff>
              </from>
              <to>
                <xdr:col>1</xdr:col>
                <xdr:colOff>447675</xdr:colOff>
                <xdr:row>19</xdr:row>
                <xdr:rowOff>9525</xdr:rowOff>
              </to>
            </anchor>
          </objectPr>
        </oleObject>
      </mc:Choice>
      <mc:Fallback>
        <oleObject progId="Equation.3" shapeId="1056" r:id="rId49"/>
      </mc:Fallback>
    </mc:AlternateContent>
    <mc:AlternateContent xmlns:mc="http://schemas.openxmlformats.org/markup-compatibility/2006">
      <mc:Choice Requires="x14">
        <oleObject progId="Equation.3" shapeId="1057" r:id="rId51">
          <objectPr defaultSize="0" autoPict="0" r:id="rId52">
            <anchor moveWithCells="1">
              <from>
                <xdr:col>1</xdr:col>
                <xdr:colOff>57150</xdr:colOff>
                <xdr:row>18</xdr:row>
                <xdr:rowOff>200025</xdr:rowOff>
              </from>
              <to>
                <xdr:col>1</xdr:col>
                <xdr:colOff>447675</xdr:colOff>
                <xdr:row>20</xdr:row>
                <xdr:rowOff>19050</xdr:rowOff>
              </to>
            </anchor>
          </objectPr>
        </oleObject>
      </mc:Choice>
      <mc:Fallback>
        <oleObject progId="Equation.3" shapeId="1057" r:id="rId51"/>
      </mc:Fallback>
    </mc:AlternateContent>
    <mc:AlternateContent xmlns:mc="http://schemas.openxmlformats.org/markup-compatibility/2006">
      <mc:Choice Requires="x14">
        <oleObject progId="Equation.3" shapeId="1058" r:id="rId53">
          <objectPr defaultSize="0" autoPict="0" r:id="rId54">
            <anchor moveWithCells="1">
              <from>
                <xdr:col>1</xdr:col>
                <xdr:colOff>66675</xdr:colOff>
                <xdr:row>19</xdr:row>
                <xdr:rowOff>200025</xdr:rowOff>
              </from>
              <to>
                <xdr:col>1</xdr:col>
                <xdr:colOff>447675</xdr:colOff>
                <xdr:row>21</xdr:row>
                <xdr:rowOff>19050</xdr:rowOff>
              </to>
            </anchor>
          </objectPr>
        </oleObject>
      </mc:Choice>
      <mc:Fallback>
        <oleObject progId="Equation.3" shapeId="1058" r:id="rId53"/>
      </mc:Fallback>
    </mc:AlternateContent>
    <mc:AlternateContent xmlns:mc="http://schemas.openxmlformats.org/markup-compatibility/2006">
      <mc:Choice Requires="x14">
        <oleObject progId="Equation.3" shapeId="1059" r:id="rId55">
          <objectPr defaultSize="0" autoPict="0" r:id="rId56">
            <anchor moveWithCells="1">
              <from>
                <xdr:col>1</xdr:col>
                <xdr:colOff>95250</xdr:colOff>
                <xdr:row>22</xdr:row>
                <xdr:rowOff>200025</xdr:rowOff>
              </from>
              <to>
                <xdr:col>1</xdr:col>
                <xdr:colOff>333375</xdr:colOff>
                <xdr:row>24</xdr:row>
                <xdr:rowOff>9525</xdr:rowOff>
              </to>
            </anchor>
          </objectPr>
        </oleObject>
      </mc:Choice>
      <mc:Fallback>
        <oleObject progId="Equation.3" shapeId="1059" r:id="rId55"/>
      </mc:Fallback>
    </mc:AlternateContent>
    <mc:AlternateContent xmlns:mc="http://schemas.openxmlformats.org/markup-compatibility/2006">
      <mc:Choice Requires="x14">
        <oleObject progId="Equation.3" shapeId="1062" r:id="rId57">
          <objectPr defaultSize="0" r:id="rId58">
            <anchor moveWithCells="1">
              <from>
                <xdr:col>1</xdr:col>
                <xdr:colOff>123825</xdr:colOff>
                <xdr:row>10</xdr:row>
                <xdr:rowOff>200025</xdr:rowOff>
              </from>
              <to>
                <xdr:col>1</xdr:col>
                <xdr:colOff>285750</xdr:colOff>
                <xdr:row>12</xdr:row>
                <xdr:rowOff>0</xdr:rowOff>
              </to>
            </anchor>
          </objectPr>
        </oleObject>
      </mc:Choice>
      <mc:Fallback>
        <oleObject progId="Equation.3" shapeId="1062" r:id="rId57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59" name="Scroll Bar 17">
              <controlPr defaultSize="0" autoPict="0">
                <anchor moveWithCells="1">
                  <from>
                    <xdr:col>0</xdr:col>
                    <xdr:colOff>19050</xdr:colOff>
                    <xdr:row>37</xdr:row>
                    <xdr:rowOff>0</xdr:rowOff>
                  </from>
                  <to>
                    <xdr:col>1</xdr:col>
                    <xdr:colOff>466725</xdr:colOff>
                    <xdr:row>37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RRA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</cp:lastModifiedBy>
  <dcterms:created xsi:type="dcterms:W3CDTF">2020-10-14T15:56:34Z</dcterms:created>
  <dcterms:modified xsi:type="dcterms:W3CDTF">2024-06-05T12:40:48Z</dcterms:modified>
</cp:coreProperties>
</file>