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 Formation REVIT et CYPE 2020\01 Formation CYPE\00 Formation  LJM\Exercice n° 03  Les plafonds suspendus\Corrigés cypeproject\"/>
    </mc:Choice>
  </mc:AlternateContent>
  <xr:revisionPtr revIDLastSave="0" documentId="13_ncr:1_{22B942BA-BE29-41F0-93D4-8F626F91B211}" xr6:coauthVersionLast="47" xr6:coauthVersionMax="47" xr10:uidLastSave="{00000000-0000-0000-0000-000000000000}"/>
  <bookViews>
    <workbookView xWindow="-120" yWindow="-120" windowWidth="29040" windowHeight="15840" xr2:uid="{0C2379E9-F87C-4359-B110-DA2987C3A8C2}"/>
  </bookViews>
  <sheets>
    <sheet name="DR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1" l="1"/>
  <c r="N24" i="1"/>
  <c r="N25" i="1"/>
  <c r="N23" i="1"/>
  <c r="E34" i="1"/>
  <c r="M26" i="1"/>
  <c r="L26" i="1"/>
  <c r="O14" i="1"/>
  <c r="G28" i="1" s="1"/>
  <c r="H28" i="1" s="1"/>
  <c r="I28" i="1" s="1"/>
  <c r="O12" i="1"/>
  <c r="G24" i="1" s="1"/>
  <c r="F28" i="1"/>
  <c r="F25" i="1"/>
  <c r="H25" i="1" s="1"/>
  <c r="I25" i="1" s="1"/>
  <c r="F24" i="1"/>
  <c r="F17" i="1"/>
  <c r="H17" i="1" s="1"/>
  <c r="I17" i="1" s="1"/>
  <c r="F18" i="1"/>
  <c r="H18" i="1" s="1"/>
  <c r="I18" i="1" s="1"/>
  <c r="F19" i="1"/>
  <c r="H19" i="1" s="1"/>
  <c r="I19" i="1" s="1"/>
  <c r="F20" i="1"/>
  <c r="H20" i="1" s="1"/>
  <c r="I20" i="1" s="1"/>
  <c r="F21" i="1"/>
  <c r="H21" i="1"/>
  <c r="I21" i="1" s="1"/>
  <c r="F22" i="1"/>
  <c r="H22" i="1"/>
  <c r="I22" i="1" s="1"/>
  <c r="F16" i="1"/>
  <c r="O7" i="1"/>
  <c r="G16" i="1" s="1"/>
  <c r="F8" i="1"/>
  <c r="H8" i="1" s="1"/>
  <c r="I8" i="1" s="1"/>
  <c r="F9" i="1"/>
  <c r="H9" i="1" s="1"/>
  <c r="I9" i="1" s="1"/>
  <c r="F10" i="1"/>
  <c r="H10" i="1" s="1"/>
  <c r="I10" i="1" s="1"/>
  <c r="F11" i="1"/>
  <c r="H11" i="1" s="1"/>
  <c r="I11" i="1" s="1"/>
  <c r="F12" i="1"/>
  <c r="H12" i="1" s="1"/>
  <c r="I12" i="1" s="1"/>
  <c r="F13" i="1"/>
  <c r="H13" i="1" s="1"/>
  <c r="I13" i="1" s="1"/>
  <c r="F14" i="1"/>
  <c r="H14" i="1" s="1"/>
  <c r="I14" i="1" s="1"/>
  <c r="F7" i="1"/>
  <c r="H24" i="1" l="1"/>
  <c r="I24" i="1" s="1"/>
  <c r="G7" i="1"/>
  <c r="H7" i="1" s="1"/>
  <c r="I7" i="1" s="1"/>
  <c r="H16" i="1"/>
  <c r="I16" i="1" s="1"/>
</calcChain>
</file>

<file path=xl/sharedStrings.xml><?xml version="1.0" encoding="utf-8"?>
<sst xmlns="http://schemas.openxmlformats.org/spreadsheetml/2006/main" count="87" uniqueCount="61">
  <si>
    <t>Nom &amp; Prénom</t>
  </si>
  <si>
    <t>Prix unitaire Hors Taxe Rendu Chantier</t>
  </si>
  <si>
    <t>Articles</t>
  </si>
  <si>
    <t>Dimensions en mm</t>
  </si>
  <si>
    <t>Prix Public H.T</t>
  </si>
  <si>
    <t>Remises</t>
  </si>
  <si>
    <t>Prix net H.T</t>
  </si>
  <si>
    <t>Incidence transport</t>
  </si>
  <si>
    <t>Prix rendu chantier</t>
  </si>
  <si>
    <t>Prix U   H.T rendu chantier</t>
  </si>
  <si>
    <t>Incidence du transport</t>
  </si>
  <si>
    <t>Plafond suspendu modulaire en plaques de plâtre type "Gyptone" Base + Line 4</t>
  </si>
  <si>
    <t>Dalle Gyptone Line 4</t>
  </si>
  <si>
    <t>600 x 600</t>
  </si>
  <si>
    <t>carton de 12 pièces</t>
  </si>
  <si>
    <t>/m²</t>
  </si>
  <si>
    <t>Cornière de rive PSTL</t>
  </si>
  <si>
    <t>Barre</t>
  </si>
  <si>
    <t>/ml</t>
  </si>
  <si>
    <t>Porteur PSTL</t>
  </si>
  <si>
    <t>Entretoise PSTL 1,20 m</t>
  </si>
  <si>
    <t>Unité</t>
  </si>
  <si>
    <t>Entretoise PSTL 0,60 m</t>
  </si>
  <si>
    <t>Calcul des Temps Unitaires</t>
  </si>
  <si>
    <t>Attache Stil SM 8</t>
  </si>
  <si>
    <t>Boite de 100 pièces</t>
  </si>
  <si>
    <t>/Piè</t>
  </si>
  <si>
    <t>Plafond dalles Gyptone Base et dalles Gyptone Line 4</t>
  </si>
  <si>
    <t>Tige filetée (diamètre 6 mm)</t>
  </si>
  <si>
    <t>Equerre PSTL 5</t>
  </si>
  <si>
    <t>Joue de plafond surbaissé en plaques de plâtre système "placostil"</t>
  </si>
  <si>
    <t>Plaques de plâtre BA 13</t>
  </si>
  <si>
    <t>2500 x 1200</t>
  </si>
  <si>
    <t>Plaque</t>
  </si>
  <si>
    <t>Profilé Stil F 530</t>
  </si>
  <si>
    <t>Suspente Stil F 530</t>
  </si>
  <si>
    <t>Eclisse Stil F 530</t>
  </si>
  <si>
    <t>Vis TTPC 25</t>
  </si>
  <si>
    <t>Boite de 1000 unités</t>
  </si>
  <si>
    <t>Bande PP pour joint</t>
  </si>
  <si>
    <t>Rouleau</t>
  </si>
  <si>
    <t>Enduit pâte prêt à l'emploi Placomix</t>
  </si>
  <si>
    <t>/kg</t>
  </si>
  <si>
    <t>Plafond suspendu modulaire en laine de roche type "Armstrong Neeva"</t>
  </si>
  <si>
    <t>Dalle Armstrong</t>
  </si>
  <si>
    <t>carton de 14 pièces</t>
  </si>
  <si>
    <t>Dalle Newtone Rés Humid 100 %</t>
  </si>
  <si>
    <t>Laine minérale</t>
  </si>
  <si>
    <t>Laine minérale "Isover" Type IBR</t>
  </si>
  <si>
    <t>7000 x 1200           x 100</t>
  </si>
  <si>
    <t>Conditionnement</t>
  </si>
  <si>
    <t>Calcul du DHMO</t>
  </si>
  <si>
    <t>41 € / transport pour 43,91 m² et 3,53 m² de plaque</t>
  </si>
  <si>
    <r>
      <t xml:space="preserve">Sceau de 25 kg </t>
    </r>
    <r>
      <rPr>
        <sz val="8"/>
        <color rgb="FFFF0000"/>
        <rFont val="Arial"/>
        <family val="2"/>
      </rPr>
      <t>et 5 kg</t>
    </r>
  </si>
  <si>
    <t>2 x 41 € / transport pour 1292,82 m2</t>
  </si>
  <si>
    <t>3 x 41 € / transport pour l'ensemble du chantier 43,91 m² + 3,53 m² + 1292,82 m2</t>
  </si>
  <si>
    <t xml:space="preserve">   / m²</t>
  </si>
  <si>
    <t>h/m²</t>
  </si>
  <si>
    <t>( 2 x 24,56 + 2 x 20,15) / 4</t>
  </si>
  <si>
    <r>
      <t>0</t>
    </r>
    <r>
      <rPr>
        <sz val="8"/>
        <color rgb="FFFF0000"/>
        <rFont val="Arial"/>
        <family val="2"/>
      </rPr>
      <t>/</t>
    </r>
    <r>
      <rPr>
        <vertAlign val="subscript"/>
        <sz val="10"/>
        <color rgb="FFFF0000"/>
        <rFont val="Arial"/>
        <family val="2"/>
      </rPr>
      <t>00</t>
    </r>
  </si>
  <si>
    <t>€/h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</si>
</sst>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u/>
      <sz val="16"/>
      <color theme="1"/>
      <name val="Arial"/>
      <family val="2"/>
    </font>
    <font>
      <b/>
      <sz val="9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DDDDDD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vertAlign val="superscript"/>
      <sz val="10"/>
      <color rgb="FFFF0000"/>
      <name val="Arial"/>
      <family val="2"/>
    </font>
    <font>
      <vertAlign val="subscript"/>
      <sz val="10"/>
      <color rgb="FFFF000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DDDD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3" borderId="10" xfId="0" applyFont="1" applyFill="1" applyBorder="1" applyAlignment="1">
      <alignment horizontal="center" vertical="center" wrapText="1"/>
    </xf>
    <xf numFmtId="9" fontId="7" fillId="0" borderId="10" xfId="2" applyFont="1" applyBorder="1" applyAlignment="1">
      <alignment horizontal="center" vertical="center" wrapText="1"/>
    </xf>
    <xf numFmtId="44" fontId="7" fillId="0" borderId="10" xfId="1" applyFont="1" applyBorder="1" applyAlignment="1">
      <alignment horizontal="center" vertical="center" wrapText="1"/>
    </xf>
    <xf numFmtId="44" fontId="0" fillId="0" borderId="0" xfId="1" applyFont="1"/>
    <xf numFmtId="44" fontId="7" fillId="0" borderId="10" xfId="0" applyNumberFormat="1" applyFont="1" applyBorder="1" applyAlignment="1">
      <alignment horizontal="center" vertical="center" wrapText="1"/>
    </xf>
    <xf numFmtId="44" fontId="8" fillId="0" borderId="3" xfId="1" applyFont="1" applyBorder="1" applyAlignment="1">
      <alignment horizontal="center" vertical="center" wrapText="1"/>
    </xf>
    <xf numFmtId="44" fontId="8" fillId="0" borderId="3" xfId="0" applyNumberFormat="1" applyFont="1" applyBorder="1" applyAlignment="1">
      <alignment horizontal="center" vertical="center" wrapText="1"/>
    </xf>
    <xf numFmtId="164" fontId="13" fillId="0" borderId="3" xfId="1" applyNumberFormat="1" applyFont="1" applyBorder="1" applyAlignment="1">
      <alignment horizontal="center" vertical="center" wrapText="1"/>
    </xf>
    <xf numFmtId="2" fontId="0" fillId="0" borderId="0" xfId="0" applyNumberFormat="1"/>
    <xf numFmtId="0" fontId="16" fillId="0" borderId="10" xfId="0" applyFont="1" applyBorder="1" applyAlignment="1">
      <alignment vertical="center" wrapText="1"/>
    </xf>
    <xf numFmtId="2" fontId="18" fillId="0" borderId="0" xfId="0" applyNumberFormat="1" applyFont="1"/>
    <xf numFmtId="0" fontId="18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165" fontId="0" fillId="0" borderId="0" xfId="0" applyNumberForma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29</xdr:row>
      <xdr:rowOff>57150</xdr:rowOff>
    </xdr:from>
    <xdr:to>
      <xdr:col>3</xdr:col>
      <xdr:colOff>228600</xdr:colOff>
      <xdr:row>30</xdr:row>
      <xdr:rowOff>161925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8947467-1D5F-43AC-BB3F-1BAFDF403641}"/>
            </a:ext>
          </a:extLst>
        </xdr:cNvPr>
        <xdr:cNvSpPr txBox="1">
          <a:spLocks noChangeArrowheads="1"/>
        </xdr:cNvSpPr>
      </xdr:nvSpPr>
      <xdr:spPr bwMode="auto">
        <a:xfrm>
          <a:off x="76200" y="7277100"/>
          <a:ext cx="3914775" cy="30480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 </a:t>
          </a:r>
          <a:r>
            <a:rPr lang="fr-FR" sz="1000" b="0" i="0" u="none" strike="noStrike" baseline="30000">
              <a:solidFill>
                <a:srgbClr val="FF0000"/>
              </a:solidFill>
              <a:latin typeface="Arial"/>
              <a:cs typeface="Arial"/>
            </a:rPr>
            <a:t>0</a:t>
          </a:r>
          <a:r>
            <a:rPr lang="fr-FR" sz="800" b="0" i="0" u="none" strike="noStrike" baseline="0">
              <a:solidFill>
                <a:srgbClr val="FF0000"/>
              </a:solidFill>
              <a:latin typeface="Arial"/>
              <a:cs typeface="Arial"/>
            </a:rPr>
            <a:t>/</a:t>
          </a:r>
          <a:r>
            <a:rPr lang="fr-FR" sz="1000" b="0" i="0" u="none" strike="noStrike" baseline="-25000">
              <a:solidFill>
                <a:srgbClr val="FF0000"/>
              </a:solidFill>
              <a:latin typeface="Arial"/>
              <a:cs typeface="Arial"/>
            </a:rPr>
            <a:t>00</a:t>
          </a:r>
          <a:r>
            <a:rPr lang="fr-FR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 </a:t>
          </a:r>
          <a:r>
            <a:rPr lang="fr-FR" sz="1200" b="0" i="0" u="none" strike="noStrike" baseline="0">
              <a:solidFill>
                <a:srgbClr val="FF0000"/>
              </a:solidFill>
              <a:latin typeface="Arial"/>
              <a:cs typeface="Arial"/>
            </a:rPr>
            <a:t>: </a:t>
          </a:r>
          <a:r>
            <a:rPr lang="fr-FR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L’unité est 1000 pièces</a:t>
          </a:r>
        </a:p>
      </xdr:txBody>
    </xdr:sp>
    <xdr:clientData/>
  </xdr:twoCellAnchor>
  <xdr:twoCellAnchor>
    <xdr:from>
      <xdr:col>8</xdr:col>
      <xdr:colOff>762000</xdr:colOff>
      <xdr:row>29</xdr:row>
      <xdr:rowOff>0</xdr:rowOff>
    </xdr:from>
    <xdr:to>
      <xdr:col>10</xdr:col>
      <xdr:colOff>97343</xdr:colOff>
      <xdr:row>31</xdr:row>
      <xdr:rowOff>93366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EF7D3FCF-C9D9-4513-8ED4-14E283F200E2}"/>
            </a:ext>
          </a:extLst>
        </xdr:cNvPr>
        <xdr:cNvSpPr txBox="1">
          <a:spLocks noChangeArrowheads="1"/>
        </xdr:cNvSpPr>
      </xdr:nvSpPr>
      <xdr:spPr bwMode="auto">
        <a:xfrm>
          <a:off x="8334375" y="7219950"/>
          <a:ext cx="859343" cy="49341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2600" b="1" i="0" u="none" strike="noStrike" baseline="0">
              <a:solidFill>
                <a:srgbClr val="000000"/>
              </a:solidFill>
              <a:latin typeface="Arial"/>
              <a:cs typeface="Arial"/>
            </a:rPr>
            <a:t>DR1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70CDD-8C9B-4A6F-8696-2705553F1777}">
  <sheetPr>
    <pageSetUpPr fitToPage="1"/>
  </sheetPr>
  <dimension ref="A1:P51"/>
  <sheetViews>
    <sheetView tabSelected="1" topLeftCell="A4" zoomScaleNormal="100" workbookViewId="0">
      <selection activeCell="L28" sqref="L28:O32"/>
    </sheetView>
  </sheetViews>
  <sheetFormatPr baseColWidth="10" defaultRowHeight="15" x14ac:dyDescent="0.25"/>
  <cols>
    <col min="1" max="1" width="33.5703125" customWidth="1"/>
    <col min="2" max="2" width="15.85546875" customWidth="1"/>
    <col min="3" max="3" width="19.85546875" customWidth="1"/>
  </cols>
  <sheetData>
    <row r="1" spans="1:16" ht="18.75" x14ac:dyDescent="0.3">
      <c r="J1" s="1" t="s">
        <v>0</v>
      </c>
      <c r="K1" s="28"/>
      <c r="L1" s="29"/>
      <c r="M1" s="29"/>
      <c r="N1" s="30"/>
    </row>
    <row r="3" spans="1:16" ht="20.25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</row>
    <row r="4" spans="1:16" ht="21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6" ht="30.75" customHeight="1" thickBot="1" x14ac:dyDescent="0.3">
      <c r="A5" s="3" t="s">
        <v>2</v>
      </c>
      <c r="B5" s="4" t="s">
        <v>3</v>
      </c>
      <c r="C5" s="4" t="s">
        <v>50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36" t="s">
        <v>9</v>
      </c>
      <c r="J5" s="37"/>
      <c r="L5" s="5" t="s">
        <v>10</v>
      </c>
    </row>
    <row r="6" spans="1:16" ht="15.75" thickBot="1" x14ac:dyDescent="0.3">
      <c r="A6" s="38" t="s">
        <v>11</v>
      </c>
      <c r="B6" s="38"/>
      <c r="C6" s="38"/>
      <c r="D6" s="38"/>
      <c r="E6" s="38"/>
      <c r="F6" s="38"/>
      <c r="G6" s="38"/>
      <c r="H6" s="38"/>
      <c r="I6" s="38"/>
      <c r="J6" s="6"/>
      <c r="L6" s="7"/>
    </row>
    <row r="7" spans="1:16" ht="15.75" thickBot="1" x14ac:dyDescent="0.3">
      <c r="A7" s="8" t="s">
        <v>12</v>
      </c>
      <c r="B7" s="9" t="s">
        <v>13</v>
      </c>
      <c r="C7" s="9" t="s">
        <v>14</v>
      </c>
      <c r="D7" s="10">
        <v>25.22</v>
      </c>
      <c r="E7" s="17">
        <v>0.08</v>
      </c>
      <c r="F7" s="18">
        <f>D7-(D7*E7)</f>
        <v>23.202399999999997</v>
      </c>
      <c r="G7" s="18">
        <f>O7*(12*0.6*0.6)</f>
        <v>3.7335581787521077</v>
      </c>
      <c r="H7" s="20">
        <f>F7+G7</f>
        <v>26.935958178752106</v>
      </c>
      <c r="I7" s="21">
        <f>H7/(12*0.6*0.6)</f>
        <v>6.2351755043407664</v>
      </c>
      <c r="J7" s="11" t="s">
        <v>15</v>
      </c>
      <c r="L7" s="31" t="s">
        <v>52</v>
      </c>
      <c r="M7" s="31"/>
      <c r="N7" s="31"/>
      <c r="O7" s="19">
        <f>41/(43.91+3.53)</f>
        <v>0.86424957841483985</v>
      </c>
      <c r="P7" t="s">
        <v>56</v>
      </c>
    </row>
    <row r="8" spans="1:16" ht="15.75" thickBot="1" x14ac:dyDescent="0.3">
      <c r="A8" s="8" t="s">
        <v>16</v>
      </c>
      <c r="B8" s="9">
        <v>3050</v>
      </c>
      <c r="C8" s="9" t="s">
        <v>17</v>
      </c>
      <c r="D8" s="9">
        <v>2.99</v>
      </c>
      <c r="E8" s="17">
        <v>0.08</v>
      </c>
      <c r="F8" s="18">
        <f t="shared" ref="F8:F14" si="0">D8-(D8*E8)</f>
        <v>2.7508000000000004</v>
      </c>
      <c r="G8" s="9"/>
      <c r="H8" s="20">
        <f t="shared" ref="H8:H14" si="1">F8+G8</f>
        <v>2.7508000000000004</v>
      </c>
      <c r="I8" s="22">
        <f>H8/3.05</f>
        <v>0.90190163934426248</v>
      </c>
      <c r="J8" s="12" t="s">
        <v>18</v>
      </c>
      <c r="L8" s="31"/>
      <c r="M8" s="31"/>
      <c r="N8" s="31"/>
    </row>
    <row r="9" spans="1:16" ht="15.75" thickBot="1" x14ac:dyDescent="0.3">
      <c r="A9" s="8" t="s">
        <v>19</v>
      </c>
      <c r="B9" s="9">
        <v>3600</v>
      </c>
      <c r="C9" s="9" t="s">
        <v>17</v>
      </c>
      <c r="D9" s="9">
        <v>5.18</v>
      </c>
      <c r="E9" s="17">
        <v>0.08</v>
      </c>
      <c r="F9" s="18">
        <f t="shared" si="0"/>
        <v>4.7656000000000001</v>
      </c>
      <c r="G9" s="9"/>
      <c r="H9" s="20">
        <f t="shared" si="1"/>
        <v>4.7656000000000001</v>
      </c>
      <c r="I9" s="22">
        <f>H9/3.6</f>
        <v>1.3237777777777777</v>
      </c>
      <c r="J9" s="12" t="s">
        <v>18</v>
      </c>
      <c r="L9" s="7"/>
    </row>
    <row r="10" spans="1:16" ht="15.75" thickBot="1" x14ac:dyDescent="0.3">
      <c r="A10" s="8" t="s">
        <v>20</v>
      </c>
      <c r="B10" s="9">
        <v>1200</v>
      </c>
      <c r="C10" s="9" t="s">
        <v>21</v>
      </c>
      <c r="D10" s="9">
        <v>1.8</v>
      </c>
      <c r="E10" s="17">
        <v>0.08</v>
      </c>
      <c r="F10" s="18">
        <f t="shared" si="0"/>
        <v>1.6560000000000001</v>
      </c>
      <c r="G10" s="9"/>
      <c r="H10" s="20">
        <f t="shared" si="1"/>
        <v>1.6560000000000001</v>
      </c>
      <c r="I10" s="22">
        <f>H10/1.2</f>
        <v>1.3800000000000001</v>
      </c>
      <c r="J10" s="12" t="s">
        <v>18</v>
      </c>
      <c r="L10" s="7"/>
    </row>
    <row r="11" spans="1:16" ht="15.75" thickBot="1" x14ac:dyDescent="0.3">
      <c r="A11" s="8" t="s">
        <v>22</v>
      </c>
      <c r="B11" s="9">
        <v>600</v>
      </c>
      <c r="C11" s="9" t="s">
        <v>21</v>
      </c>
      <c r="D11" s="9">
        <v>0.92</v>
      </c>
      <c r="E11" s="17">
        <v>0.08</v>
      </c>
      <c r="F11" s="18">
        <f t="shared" si="0"/>
        <v>0.84640000000000004</v>
      </c>
      <c r="G11" s="9"/>
      <c r="H11" s="20">
        <f t="shared" si="1"/>
        <v>0.84640000000000004</v>
      </c>
      <c r="I11" s="22">
        <f>H11/0.6</f>
        <v>1.4106666666666667</v>
      </c>
      <c r="J11" s="12" t="s">
        <v>18</v>
      </c>
      <c r="L11" s="31" t="s">
        <v>54</v>
      </c>
      <c r="M11" s="31"/>
      <c r="N11" s="31"/>
    </row>
    <row r="12" spans="1:16" ht="15.75" thickBot="1" x14ac:dyDescent="0.3">
      <c r="A12" s="8" t="s">
        <v>24</v>
      </c>
      <c r="B12" s="13"/>
      <c r="C12" s="9" t="s">
        <v>25</v>
      </c>
      <c r="D12" s="10">
        <v>15.64</v>
      </c>
      <c r="E12" s="17">
        <v>0.08</v>
      </c>
      <c r="F12" s="18">
        <f t="shared" si="0"/>
        <v>14.3888</v>
      </c>
      <c r="G12" s="10"/>
      <c r="H12" s="20">
        <f t="shared" si="1"/>
        <v>14.3888</v>
      </c>
      <c r="I12" s="22">
        <f>H12/100</f>
        <v>0.14388799999999999</v>
      </c>
      <c r="J12" s="12" t="s">
        <v>26</v>
      </c>
      <c r="L12" s="31"/>
      <c r="M12" s="31"/>
      <c r="N12" s="31"/>
      <c r="O12" s="19">
        <f>82/1292.82</f>
        <v>6.3427236583592464E-2</v>
      </c>
      <c r="P12" t="s">
        <v>56</v>
      </c>
    </row>
    <row r="13" spans="1:16" ht="15.75" thickBot="1" x14ac:dyDescent="0.3">
      <c r="A13" s="8" t="s">
        <v>28</v>
      </c>
      <c r="B13" s="9">
        <v>1000</v>
      </c>
      <c r="C13" s="9" t="s">
        <v>21</v>
      </c>
      <c r="D13" s="10">
        <v>3.95</v>
      </c>
      <c r="E13" s="17">
        <v>0.08</v>
      </c>
      <c r="F13" s="18">
        <f t="shared" si="0"/>
        <v>3.6340000000000003</v>
      </c>
      <c r="G13" s="10"/>
      <c r="H13" s="20">
        <f t="shared" si="1"/>
        <v>3.6340000000000003</v>
      </c>
      <c r="I13" s="22">
        <f>H13/1</f>
        <v>3.6340000000000003</v>
      </c>
      <c r="J13" s="12" t="s">
        <v>18</v>
      </c>
    </row>
    <row r="14" spans="1:16" ht="15.75" thickBot="1" x14ac:dyDescent="0.3">
      <c r="A14" s="8" t="s">
        <v>29</v>
      </c>
      <c r="B14" s="13"/>
      <c r="C14" s="9" t="s">
        <v>25</v>
      </c>
      <c r="D14" s="10">
        <v>17.84</v>
      </c>
      <c r="E14" s="17">
        <v>0.08</v>
      </c>
      <c r="F14" s="18">
        <f t="shared" si="0"/>
        <v>16.412800000000001</v>
      </c>
      <c r="G14" s="10"/>
      <c r="H14" s="20">
        <f t="shared" si="1"/>
        <v>16.412800000000001</v>
      </c>
      <c r="I14" s="22">
        <f>H14/100</f>
        <v>0.164128</v>
      </c>
      <c r="J14" s="12" t="s">
        <v>26</v>
      </c>
      <c r="L14" s="32" t="s">
        <v>55</v>
      </c>
      <c r="M14" s="32"/>
      <c r="N14" s="32"/>
      <c r="O14" s="19">
        <f>3*41/(43.91+3.53+1292.82)</f>
        <v>9.1773238028442242E-2</v>
      </c>
      <c r="P14" t="s">
        <v>56</v>
      </c>
    </row>
    <row r="15" spans="1:16" ht="15.75" thickBot="1" x14ac:dyDescent="0.3">
      <c r="A15" s="38" t="s">
        <v>30</v>
      </c>
      <c r="B15" s="38"/>
      <c r="C15" s="38"/>
      <c r="D15" s="38"/>
      <c r="E15" s="38"/>
      <c r="F15" s="38"/>
      <c r="G15" s="38"/>
      <c r="H15" s="38"/>
      <c r="I15" s="38"/>
      <c r="J15" s="6"/>
      <c r="L15" s="32"/>
      <c r="M15" s="32"/>
      <c r="N15" s="32"/>
    </row>
    <row r="16" spans="1:16" ht="15.75" thickBot="1" x14ac:dyDescent="0.3">
      <c r="A16" s="8" t="s">
        <v>31</v>
      </c>
      <c r="B16" s="9" t="s">
        <v>32</v>
      </c>
      <c r="C16" s="9" t="s">
        <v>33</v>
      </c>
      <c r="D16" s="10">
        <v>7.2</v>
      </c>
      <c r="E16" s="17">
        <v>0.05</v>
      </c>
      <c r="F16" s="18">
        <f>D16-(D16*E16)</f>
        <v>6.84</v>
      </c>
      <c r="G16" s="18">
        <f>O7*(2.5*1.2)</f>
        <v>2.5927487352445198</v>
      </c>
      <c r="H16" s="20">
        <f>F16+G16</f>
        <v>9.4327487352445196</v>
      </c>
      <c r="I16" s="21">
        <f>H16/(2.5*1.2)</f>
        <v>3.1442495784148399</v>
      </c>
      <c r="J16" s="11" t="s">
        <v>15</v>
      </c>
    </row>
    <row r="17" spans="1:15" ht="15.75" thickBot="1" x14ac:dyDescent="0.3">
      <c r="A17" s="8" t="s">
        <v>34</v>
      </c>
      <c r="B17" s="9">
        <v>3000</v>
      </c>
      <c r="C17" s="9" t="s">
        <v>17</v>
      </c>
      <c r="D17" s="9">
        <v>1.04</v>
      </c>
      <c r="E17" s="17">
        <v>0.05</v>
      </c>
      <c r="F17" s="18">
        <f t="shared" ref="F17:F25" si="2">D17-(D17*E17)</f>
        <v>0.98799999999999999</v>
      </c>
      <c r="G17" s="18"/>
      <c r="H17" s="20">
        <f t="shared" ref="H17:H25" si="3">F17+G17</f>
        <v>0.98799999999999999</v>
      </c>
      <c r="I17" s="21">
        <f>H17/3</f>
        <v>0.32933333333333331</v>
      </c>
      <c r="J17" s="12" t="s">
        <v>18</v>
      </c>
    </row>
    <row r="18" spans="1:15" ht="15.75" thickBot="1" x14ac:dyDescent="0.3">
      <c r="A18" s="8" t="s">
        <v>35</v>
      </c>
      <c r="B18" s="16"/>
      <c r="C18" s="9" t="s">
        <v>25</v>
      </c>
      <c r="D18" s="9">
        <v>41.21</v>
      </c>
      <c r="E18" s="17">
        <v>0.05</v>
      </c>
      <c r="F18" s="18">
        <f t="shared" si="2"/>
        <v>39.149500000000003</v>
      </c>
      <c r="G18" s="18"/>
      <c r="H18" s="20">
        <f t="shared" si="3"/>
        <v>39.149500000000003</v>
      </c>
      <c r="I18" s="21">
        <f>H18/100</f>
        <v>0.39149500000000004</v>
      </c>
      <c r="J18" s="12" t="s">
        <v>26</v>
      </c>
    </row>
    <row r="19" spans="1:15" ht="15.75" thickBot="1" x14ac:dyDescent="0.3">
      <c r="A19" s="8" t="s">
        <v>36</v>
      </c>
      <c r="B19" s="16"/>
      <c r="C19" s="9" t="s">
        <v>25</v>
      </c>
      <c r="D19" s="9">
        <v>68.48</v>
      </c>
      <c r="E19" s="17">
        <v>0.05</v>
      </c>
      <c r="F19" s="18">
        <f t="shared" si="2"/>
        <v>65.055999999999997</v>
      </c>
      <c r="G19" s="18"/>
      <c r="H19" s="20">
        <f t="shared" si="3"/>
        <v>65.055999999999997</v>
      </c>
      <c r="I19" s="21">
        <f t="shared" ref="I19" si="4">H19/100</f>
        <v>0.65056000000000003</v>
      </c>
      <c r="J19" s="12" t="s">
        <v>26</v>
      </c>
    </row>
    <row r="20" spans="1:15" ht="21" thickBot="1" x14ac:dyDescent="0.3">
      <c r="A20" s="8" t="s">
        <v>37</v>
      </c>
      <c r="B20" s="16"/>
      <c r="C20" s="9" t="s">
        <v>38</v>
      </c>
      <c r="D20" s="9">
        <v>14.4</v>
      </c>
      <c r="E20" s="17">
        <v>0.05</v>
      </c>
      <c r="F20" s="18">
        <f t="shared" si="2"/>
        <v>13.68</v>
      </c>
      <c r="G20" s="18"/>
      <c r="H20" s="20">
        <f t="shared" si="3"/>
        <v>13.68</v>
      </c>
      <c r="I20" s="23">
        <f>H20/1000</f>
        <v>1.3679999999999999E-2</v>
      </c>
      <c r="J20" s="25" t="s">
        <v>59</v>
      </c>
      <c r="L20" s="5" t="s">
        <v>23</v>
      </c>
    </row>
    <row r="21" spans="1:15" ht="15.75" thickBot="1" x14ac:dyDescent="0.3">
      <c r="A21" s="8" t="s">
        <v>39</v>
      </c>
      <c r="B21" s="9">
        <v>15000</v>
      </c>
      <c r="C21" s="9" t="s">
        <v>40</v>
      </c>
      <c r="D21" s="10">
        <v>5.73</v>
      </c>
      <c r="E21" s="17">
        <v>0.05</v>
      </c>
      <c r="F21" s="18">
        <f t="shared" si="2"/>
        <v>5.4435000000000002</v>
      </c>
      <c r="G21" s="18"/>
      <c r="H21" s="20">
        <f t="shared" si="3"/>
        <v>5.4435000000000002</v>
      </c>
      <c r="I21" s="21">
        <f>H21/15</f>
        <v>0.3629</v>
      </c>
      <c r="J21" s="12" t="s">
        <v>18</v>
      </c>
      <c r="L21" s="14" t="s">
        <v>27</v>
      </c>
    </row>
    <row r="22" spans="1:15" ht="15.75" thickBot="1" x14ac:dyDescent="0.3">
      <c r="A22" s="8" t="s">
        <v>41</v>
      </c>
      <c r="B22" s="16"/>
      <c r="C22" s="9" t="s">
        <v>53</v>
      </c>
      <c r="D22" s="10">
        <v>19.36</v>
      </c>
      <c r="E22" s="17">
        <v>0.05</v>
      </c>
      <c r="F22" s="18">
        <f t="shared" si="2"/>
        <v>18.391999999999999</v>
      </c>
      <c r="G22" s="18"/>
      <c r="H22" s="20">
        <f t="shared" si="3"/>
        <v>18.391999999999999</v>
      </c>
      <c r="I22" s="21">
        <f>H22/25</f>
        <v>0.73568</v>
      </c>
      <c r="J22" s="12" t="s">
        <v>42</v>
      </c>
    </row>
    <row r="23" spans="1:15" ht="16.5" thickBot="1" x14ac:dyDescent="0.3">
      <c r="A23" s="38" t="s">
        <v>43</v>
      </c>
      <c r="B23" s="38"/>
      <c r="C23" s="38"/>
      <c r="D23" s="38"/>
      <c r="E23" s="38"/>
      <c r="F23" s="38"/>
      <c r="G23" s="38"/>
      <c r="H23" s="38"/>
      <c r="I23" s="38"/>
      <c r="J23" s="6"/>
      <c r="L23" s="15">
        <v>46.75</v>
      </c>
      <c r="M23" s="24">
        <v>150</v>
      </c>
      <c r="N23" s="24">
        <f>ROUND(L23/M23,2)</f>
        <v>0.31</v>
      </c>
    </row>
    <row r="24" spans="1:15" ht="16.5" thickBot="1" x14ac:dyDescent="0.3">
      <c r="A24" s="8" t="s">
        <v>44</v>
      </c>
      <c r="B24" s="9" t="s">
        <v>13</v>
      </c>
      <c r="C24" s="9" t="s">
        <v>45</v>
      </c>
      <c r="D24" s="10">
        <v>31.64</v>
      </c>
      <c r="E24" s="17">
        <v>0.08</v>
      </c>
      <c r="F24" s="18">
        <f t="shared" si="2"/>
        <v>29.108800000000002</v>
      </c>
      <c r="G24" s="18">
        <f>O12*(14*0.6*0.6)</f>
        <v>0.319673272381306</v>
      </c>
      <c r="H24" s="20">
        <f t="shared" si="3"/>
        <v>29.428473272381307</v>
      </c>
      <c r="I24" s="21">
        <f>H24/(14*0.6*0.6)</f>
        <v>5.8389827921391486</v>
      </c>
      <c r="J24" s="11" t="s">
        <v>15</v>
      </c>
      <c r="L24" s="15">
        <v>34.450000000000003</v>
      </c>
      <c r="M24" s="24">
        <v>120</v>
      </c>
      <c r="N24" s="24">
        <f t="shared" ref="N24:N25" si="5">ROUND(L24/M24,2)</f>
        <v>0.28999999999999998</v>
      </c>
    </row>
    <row r="25" spans="1:15" ht="16.5" thickBot="1" x14ac:dyDescent="0.3">
      <c r="A25" s="8" t="s">
        <v>46</v>
      </c>
      <c r="B25" s="9" t="s">
        <v>13</v>
      </c>
      <c r="C25" s="9" t="s">
        <v>45</v>
      </c>
      <c r="D25" s="10">
        <v>38.08</v>
      </c>
      <c r="E25" s="17">
        <v>0.08</v>
      </c>
      <c r="F25" s="18">
        <f t="shared" si="2"/>
        <v>35.0336</v>
      </c>
      <c r="G25" s="10"/>
      <c r="H25" s="20">
        <f t="shared" si="3"/>
        <v>35.0336</v>
      </c>
      <c r="I25" s="21">
        <f>H25/(14*0.6*0.6)</f>
        <v>6.9511111111111115</v>
      </c>
      <c r="J25" s="12" t="s">
        <v>15</v>
      </c>
      <c r="L25" s="15">
        <v>24.35</v>
      </c>
      <c r="M25" s="24">
        <v>98</v>
      </c>
      <c r="N25" s="24">
        <f t="shared" si="5"/>
        <v>0.25</v>
      </c>
    </row>
    <row r="26" spans="1:15" ht="15.75" x14ac:dyDescent="0.25">
      <c r="A26" s="33" t="s">
        <v>47</v>
      </c>
      <c r="B26" s="33"/>
      <c r="C26" s="33"/>
      <c r="D26" s="33"/>
      <c r="E26" s="33"/>
      <c r="F26" s="33"/>
      <c r="G26" s="33"/>
      <c r="H26" s="33"/>
      <c r="I26" s="33"/>
      <c r="J26" s="33"/>
      <c r="L26" s="15">
        <f>SUM(L23:L25)</f>
        <v>105.55000000000001</v>
      </c>
      <c r="M26" s="24">
        <f>SUM(M23:M25)</f>
        <v>368</v>
      </c>
      <c r="N26" s="39">
        <f>ROUND(AVERAGE(N23:N25),2)</f>
        <v>0.28000000000000003</v>
      </c>
      <c r="O26" t="s">
        <v>57</v>
      </c>
    </row>
    <row r="27" spans="1:15" ht="16.5" thickBot="1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L27" s="15"/>
      <c r="N27" s="24"/>
    </row>
    <row r="28" spans="1:15" ht="23.25" thickBot="1" x14ac:dyDescent="0.3">
      <c r="A28" s="8" t="s">
        <v>48</v>
      </c>
      <c r="B28" s="9" t="s">
        <v>49</v>
      </c>
      <c r="C28" s="9" t="s">
        <v>40</v>
      </c>
      <c r="D28" s="10">
        <v>23.94</v>
      </c>
      <c r="E28" s="17">
        <v>0.06</v>
      </c>
      <c r="F28" s="18">
        <f t="shared" ref="F28" si="6">D28-(D28*E28)</f>
        <v>22.503600000000002</v>
      </c>
      <c r="G28" s="18">
        <f>O14*(7*1.2)</f>
        <v>0.77089519943891482</v>
      </c>
      <c r="H28" s="20">
        <f t="shared" ref="H28" si="7">F28+G28</f>
        <v>23.274495199438917</v>
      </c>
      <c r="I28" s="21">
        <f>H28/(7*1.2)</f>
        <v>2.7707732380284424</v>
      </c>
      <c r="J28" s="12" t="s">
        <v>15</v>
      </c>
      <c r="L28" s="14"/>
    </row>
    <row r="29" spans="1:15" ht="15.75" x14ac:dyDescent="0.25">
      <c r="L29" s="15"/>
    </row>
    <row r="30" spans="1:15" x14ac:dyDescent="0.25">
      <c r="N30" s="24"/>
    </row>
    <row r="31" spans="1:15" ht="15.75" x14ac:dyDescent="0.25">
      <c r="L31" s="15"/>
    </row>
    <row r="32" spans="1:15" ht="20.25" x14ac:dyDescent="0.25">
      <c r="C32" s="5" t="s">
        <v>51</v>
      </c>
      <c r="L32" s="15"/>
      <c r="N32" s="24"/>
    </row>
    <row r="33" spans="3:12" ht="15.75" x14ac:dyDescent="0.25">
      <c r="C33" s="15"/>
      <c r="L33" s="15"/>
    </row>
    <row r="34" spans="3:12" ht="15.75" x14ac:dyDescent="0.25">
      <c r="C34" s="15" t="s">
        <v>58</v>
      </c>
      <c r="E34" s="26">
        <f>(2*24.56+2*20.15)/4</f>
        <v>22.354999999999997</v>
      </c>
      <c r="F34" s="27" t="s">
        <v>60</v>
      </c>
    </row>
    <row r="35" spans="3:12" ht="15.75" x14ac:dyDescent="0.25">
      <c r="E35" s="27"/>
      <c r="F35" s="27"/>
      <c r="L35" s="15"/>
    </row>
    <row r="36" spans="3:12" ht="15.75" x14ac:dyDescent="0.25">
      <c r="L36" s="15"/>
    </row>
    <row r="50" spans="12:12" ht="15.75" x14ac:dyDescent="0.25">
      <c r="L50" s="15"/>
    </row>
    <row r="51" spans="12:12" ht="15.75" x14ac:dyDescent="0.25">
      <c r="L51" s="15"/>
    </row>
  </sheetData>
  <mergeCells count="10">
    <mergeCell ref="K1:N1"/>
    <mergeCell ref="L7:N8"/>
    <mergeCell ref="L11:N12"/>
    <mergeCell ref="L14:N15"/>
    <mergeCell ref="A26:J27"/>
    <mergeCell ref="A3:J3"/>
    <mergeCell ref="I5:J5"/>
    <mergeCell ref="A6:I6"/>
    <mergeCell ref="A15:I15"/>
    <mergeCell ref="A23:I23"/>
  </mergeCells>
  <pageMargins left="0.7" right="0.7" top="0.75" bottom="0.75" header="0.3" footer="0.3"/>
  <pageSetup paperSize="9"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bertrand</dc:creator>
  <cp:lastModifiedBy>stephane bertrand</cp:lastModifiedBy>
  <cp:lastPrinted>2021-06-02T13:49:30Z</cp:lastPrinted>
  <dcterms:created xsi:type="dcterms:W3CDTF">2021-05-29T09:58:49Z</dcterms:created>
  <dcterms:modified xsi:type="dcterms:W3CDTF">2021-06-08T11:58:05Z</dcterms:modified>
</cp:coreProperties>
</file>