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Utilisateur\Downloads\"/>
    </mc:Choice>
  </mc:AlternateContent>
  <xr:revisionPtr revIDLastSave="0" documentId="13_ncr:1_{22870AE0-72A8-42D5-BEB1-7142991A989E}" xr6:coauthVersionLast="46" xr6:coauthVersionMax="46" xr10:uidLastSave="{00000000-0000-0000-0000-000000000000}"/>
  <bookViews>
    <workbookView xWindow="-120" yWindow="-120" windowWidth="21840" windowHeight="13140" tabRatio="500" activeTab="1" xr2:uid="{00000000-000D-0000-FFFF-FFFF00000000}"/>
  </bookViews>
  <sheets>
    <sheet name="Nomenclature" sheetId="4" r:id="rId1"/>
    <sheet name="Descente charge" sheetId="2" r:id="rId2"/>
    <sheet name="Feuil1" sheetId="3" r:id="rId3"/>
  </sheets>
  <externalReferences>
    <externalReference r:id="rId4"/>
  </externalReferences>
  <definedNames>
    <definedName name="classe">'[1]descente de charge'!$O$10:$O$14</definedName>
    <definedName name="sol">'[1]descente de charge'!$O$22:$O$32</definedName>
  </definedNames>
  <calcPr calcId="191028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7" i="2" l="1"/>
  <c r="H11" i="2"/>
  <c r="G94" i="4" l="1"/>
  <c r="G91" i="4"/>
  <c r="G90" i="4"/>
  <c r="G89" i="4"/>
  <c r="G88" i="4"/>
  <c r="G87" i="4"/>
  <c r="I86" i="4"/>
  <c r="G86" i="4"/>
  <c r="I85" i="4"/>
  <c r="G85" i="4"/>
  <c r="G84" i="4"/>
  <c r="G83" i="4"/>
  <c r="G81" i="4"/>
  <c r="G80" i="4"/>
  <c r="G79" i="4"/>
  <c r="G78" i="4"/>
  <c r="G77" i="4"/>
  <c r="G76" i="4"/>
  <c r="I75" i="4"/>
  <c r="G75" i="4"/>
  <c r="I74" i="4"/>
  <c r="G74" i="4"/>
  <c r="G73" i="4"/>
  <c r="G72" i="4"/>
  <c r="G70" i="4"/>
  <c r="G69" i="4"/>
  <c r="G68" i="4"/>
  <c r="G67" i="4"/>
  <c r="G66" i="4"/>
  <c r="G65" i="4"/>
  <c r="I64" i="4"/>
  <c r="G64" i="4"/>
  <c r="I63" i="4"/>
  <c r="G63" i="4"/>
  <c r="G62" i="4"/>
  <c r="G61" i="4"/>
  <c r="G59" i="4"/>
  <c r="G58" i="4"/>
  <c r="G57" i="4"/>
  <c r="G56" i="4"/>
  <c r="G55" i="4"/>
  <c r="G54" i="4"/>
  <c r="I53" i="4"/>
  <c r="G53" i="4"/>
  <c r="I52" i="4"/>
  <c r="G52" i="4"/>
  <c r="G51" i="4"/>
  <c r="G50" i="4"/>
  <c r="G48" i="4"/>
  <c r="G47" i="4"/>
  <c r="G46" i="4"/>
  <c r="G45" i="4"/>
  <c r="G44" i="4"/>
  <c r="G43" i="4"/>
  <c r="I42" i="4"/>
  <c r="G42" i="4"/>
  <c r="I41" i="4"/>
  <c r="G41" i="4"/>
  <c r="G40" i="4"/>
  <c r="G39" i="4"/>
  <c r="G37" i="4"/>
  <c r="G36" i="4"/>
  <c r="G35" i="4"/>
  <c r="G34" i="4"/>
  <c r="G33" i="4"/>
  <c r="G32" i="4"/>
  <c r="I31" i="4"/>
  <c r="G31" i="4"/>
  <c r="I30" i="4"/>
  <c r="G30" i="4"/>
  <c r="G29" i="4"/>
  <c r="G28" i="4"/>
  <c r="G26" i="4"/>
  <c r="G25" i="4"/>
  <c r="G24" i="4"/>
  <c r="G23" i="4"/>
  <c r="G22" i="4"/>
  <c r="G21" i="4"/>
  <c r="I20" i="4"/>
  <c r="G20" i="4"/>
  <c r="I19" i="4"/>
  <c r="G96" i="4" s="1"/>
  <c r="G19" i="4"/>
  <c r="G18" i="4"/>
  <c r="G17" i="4"/>
  <c r="G15" i="4"/>
  <c r="G14" i="4"/>
  <c r="G13" i="4"/>
  <c r="G12" i="4"/>
  <c r="G11" i="4"/>
  <c r="I10" i="4"/>
  <c r="G95" i="4" s="1"/>
  <c r="G10" i="4"/>
  <c r="G9" i="4"/>
  <c r="G8" i="4"/>
  <c r="G7" i="4"/>
  <c r="G5" i="4"/>
  <c r="H39" i="2" l="1"/>
  <c r="H19" i="2"/>
  <c r="H18" i="2" l="1"/>
  <c r="H17" i="2"/>
  <c r="H8" i="2"/>
  <c r="H20" i="2" l="1"/>
  <c r="H30" i="2" s="1"/>
  <c r="H33" i="2" l="1"/>
  <c r="H36" i="2"/>
  <c r="H35" i="2"/>
  <c r="H41" i="2"/>
  <c r="H42" i="2" s="1"/>
  <c r="H28" i="2"/>
  <c r="H44" i="2" l="1"/>
  <c r="H46" i="2" s="1"/>
  <c r="H43" i="2"/>
  <c r="H45" i="2" s="1"/>
</calcChain>
</file>

<file path=xl/sharedStrings.xml><?xml version="1.0" encoding="utf-8"?>
<sst xmlns="http://schemas.openxmlformats.org/spreadsheetml/2006/main" count="266" uniqueCount="111">
  <si>
    <t>Kg</t>
  </si>
  <si>
    <t>Unité</t>
  </si>
  <si>
    <t>Résultats</t>
  </si>
  <si>
    <t>Echafaudage</t>
  </si>
  <si>
    <t>Plancher</t>
  </si>
  <si>
    <t>Surface Plancher niveau 1</t>
  </si>
  <si>
    <t>Surface totale volée</t>
  </si>
  <si>
    <t>Classe</t>
  </si>
  <si>
    <t>Ne pas effacer</t>
  </si>
  <si>
    <t>selectionner la classe de plancher :</t>
  </si>
  <si>
    <t>classe</t>
  </si>
  <si>
    <t>chargeU</t>
  </si>
  <si>
    <t>Charge utile</t>
  </si>
  <si>
    <t>Masse de la structure</t>
  </si>
  <si>
    <t>Charge</t>
  </si>
  <si>
    <t>Plancher supérieur à 100%</t>
  </si>
  <si>
    <t>Charge = charge utile x 100% x surf. Volée</t>
  </si>
  <si>
    <t>Plancher inférieur à 50%</t>
  </si>
  <si>
    <t>Charge = charge utile x 50% x surf. Volée</t>
  </si>
  <si>
    <t>Charge totale</t>
  </si>
  <si>
    <t>Dimensionnement des calages</t>
  </si>
  <si>
    <t>Appuis</t>
  </si>
  <si>
    <t>Nb de pieds de support</t>
  </si>
  <si>
    <t>U</t>
  </si>
  <si>
    <t>sol</t>
  </si>
  <si>
    <t>resistance</t>
  </si>
  <si>
    <t>Charge à répartir par pied</t>
  </si>
  <si>
    <t>sable fin</t>
  </si>
  <si>
    <t>Charge par pied = charge totale / Nb de pieds</t>
  </si>
  <si>
    <t>sable grossier</t>
  </si>
  <si>
    <t>Charge par appuis</t>
  </si>
  <si>
    <t>sable-gravier</t>
  </si>
  <si>
    <t>Sol</t>
  </si>
  <si>
    <t>argile molle</t>
  </si>
  <si>
    <t>argile</t>
  </si>
  <si>
    <t>Résistance du sol</t>
  </si>
  <si>
    <t>argile dure</t>
  </si>
  <si>
    <t>roche</t>
  </si>
  <si>
    <t>bitume</t>
  </si>
  <si>
    <t>cm²</t>
  </si>
  <si>
    <t>brique pleine</t>
  </si>
  <si>
    <t>cm</t>
  </si>
  <si>
    <t>pierre</t>
  </si>
  <si>
    <t>BA</t>
  </si>
  <si>
    <t>Désignation</t>
  </si>
  <si>
    <t>Hypothèses et Calculs</t>
  </si>
  <si>
    <t xml:space="preserve">à renseigner selon les hypothèses </t>
  </si>
  <si>
    <t>Insérer nomenclature Revit</t>
  </si>
  <si>
    <t>m²</t>
  </si>
  <si>
    <t>Quantitatif Echaffaudage type MULTI-ULMA</t>
  </si>
  <si>
    <t>Niveau</t>
  </si>
  <si>
    <t>Famille</t>
  </si>
  <si>
    <t>Nombre</t>
  </si>
  <si>
    <t>Masse/U</t>
  </si>
  <si>
    <t>Surface du plateau</t>
  </si>
  <si>
    <t>Masse par niveaux</t>
  </si>
  <si>
    <t>Surface par niveaux</t>
  </si>
  <si>
    <t>00-Sol</t>
  </si>
  <si>
    <t>01-Socle à vis (00-sol)</t>
  </si>
  <si>
    <t>01-Plateau 1</t>
  </si>
  <si>
    <t>02-Embase (01-Plateau 1)</t>
  </si>
  <si>
    <t>03-Lisse 70</t>
  </si>
  <si>
    <t>04-Lisse 3 m</t>
  </si>
  <si>
    <t>05-Plateau 3,00 m</t>
  </si>
  <si>
    <t>09-Poteau 2,00 m</t>
  </si>
  <si>
    <t>11-Plinthe 0,70</t>
  </si>
  <si>
    <t>12-Plinthe 3 m</t>
  </si>
  <si>
    <t>14-Garde corps 300</t>
  </si>
  <si>
    <t>15-Diagonale multi</t>
  </si>
  <si>
    <t>02-Plateau 2</t>
  </si>
  <si>
    <t>07-Plancher trappe</t>
  </si>
  <si>
    <t>19-Amarrage mur avec vis</t>
  </si>
  <si>
    <t>03-Plateau 3</t>
  </si>
  <si>
    <t>04-Plateau 4</t>
  </si>
  <si>
    <t>05-Plateau 5</t>
  </si>
  <si>
    <t>06-Plateau 6</t>
  </si>
  <si>
    <t>07-Plateau 7</t>
  </si>
  <si>
    <t>08-Plateau 8</t>
  </si>
  <si>
    <t>08-Poteau 1m</t>
  </si>
  <si>
    <t>Masse totale échafaudage</t>
  </si>
  <si>
    <t>Surface totale plateau 1</t>
  </si>
  <si>
    <t>Surface totale autres plateaux</t>
  </si>
  <si>
    <t xml:space="preserve">Surface Plancher niveaux sup </t>
  </si>
  <si>
    <t>Descente de charge sur le pied le plus sollicité</t>
  </si>
  <si>
    <t>Charge sur le pied le plus
 sollicité</t>
  </si>
  <si>
    <t xml:space="preserve"> cas n°1 : la distance entre le mur et l'échafaudade &gt; à 20 cm</t>
  </si>
  <si>
    <t>oui</t>
  </si>
  <si>
    <t>non</t>
  </si>
  <si>
    <t>Charge par pied</t>
  </si>
  <si>
    <t>Charge sur pied intérieur</t>
  </si>
  <si>
    <t xml:space="preserve">Charge sur pied extérieur </t>
  </si>
  <si>
    <r>
      <t xml:space="preserve">Charge pied sollicité = charge totale / (Nb de pieds-2)
</t>
    </r>
    <r>
      <rPr>
        <b/>
        <sz val="11"/>
        <color theme="1"/>
        <rFont val="Arial"/>
        <family val="2"/>
      </rPr>
      <t>Charge par appuis</t>
    </r>
  </si>
  <si>
    <t>///</t>
  </si>
  <si>
    <t xml:space="preserve">100% de la surface effective volée </t>
  </si>
  <si>
    <t xml:space="preserve">50 % de la surface effective volée </t>
  </si>
  <si>
    <t xml:space="preserve">   Côté "c" d'une cale carrée extérieure</t>
  </si>
  <si>
    <r>
      <t xml:space="preserve">Surface de calage
</t>
    </r>
    <r>
      <rPr>
        <i/>
        <sz val="11"/>
        <color theme="6"/>
        <rFont val="Arial"/>
        <family val="2"/>
      </rPr>
      <t>calcul : charge par appuis / resistance sol</t>
    </r>
    <r>
      <rPr>
        <sz val="11"/>
        <color theme="6"/>
        <rFont val="Arial"/>
        <family val="2"/>
      </rPr>
      <t xml:space="preserve">
</t>
    </r>
    <r>
      <rPr>
        <b/>
        <sz val="11"/>
        <color theme="6"/>
        <rFont val="Arial"/>
        <family val="2"/>
      </rPr>
      <t xml:space="preserve">
</t>
    </r>
    <r>
      <rPr>
        <i/>
        <sz val="11"/>
        <color theme="6"/>
        <rFont val="Arial"/>
        <family val="2"/>
      </rPr>
      <t>on appellera "C" la 
longueur du côté</t>
    </r>
  </si>
  <si>
    <t>Selectionner la  nature du sol :</t>
  </si>
  <si>
    <r>
      <t xml:space="preserve">                                                       </t>
    </r>
    <r>
      <rPr>
        <b/>
        <sz val="11"/>
        <color theme="1"/>
        <rFont val="Arial"/>
        <family val="2"/>
      </rPr>
      <t>Surface cale intérieure</t>
    </r>
  </si>
  <si>
    <t xml:space="preserve">                                                     Côté "c" d'une cale carrée intérieure</t>
  </si>
  <si>
    <t xml:space="preserve">                   Cas n°2 : Surface cale extérieure</t>
  </si>
  <si>
    <t xml:space="preserve">                                     Cas n°1 : Surface </t>
  </si>
  <si>
    <t xml:space="preserve">                                     Côté "c" d'une cale carrée</t>
  </si>
  <si>
    <t>nb : pour la cale, vous prendrez le cas le plus défavorable</t>
  </si>
  <si>
    <t>à compléter selon la feuille "nomenclature"</t>
  </si>
  <si>
    <t xml:space="preserve"> cas n°2 : la distance entre le mur et l'échafaudade &lt; à 20 cm</t>
  </si>
  <si>
    <t>daN/m²</t>
  </si>
  <si>
    <t>Poids de la structure</t>
  </si>
  <si>
    <t>daN</t>
  </si>
  <si>
    <t>Par mesure de simplification g = 10 m/s² soit 1kg &lt;=&gt; 1 daN</t>
  </si>
  <si>
    <t>daN/cm²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</si>
</sst>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rgb="FF3F3F76"/>
      <name val="Calibri"/>
      <family val="2"/>
      <scheme val="minor"/>
    </font>
    <font>
      <i/>
      <sz val="12"/>
      <color rgb="FF7F7F7F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i/>
      <sz val="12"/>
      <color theme="1"/>
      <name val="Arial"/>
      <family val="2"/>
    </font>
    <font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5"/>
      <color theme="3"/>
      <name val="Arial"/>
      <family val="2"/>
    </font>
    <font>
      <sz val="12"/>
      <color rgb="FF3F3F76"/>
      <name val="Arial"/>
      <family val="2"/>
    </font>
    <font>
      <b/>
      <sz val="12"/>
      <color rgb="FFC00000"/>
      <name val="Arial"/>
      <family val="2"/>
    </font>
    <font>
      <b/>
      <sz val="11"/>
      <color rgb="FFFA7D00"/>
      <name val="Arial"/>
      <family val="2"/>
    </font>
    <font>
      <b/>
      <sz val="12"/>
      <color theme="1"/>
      <name val="Arial"/>
      <family val="2"/>
    </font>
    <font>
      <sz val="11"/>
      <color rgb="FF006100"/>
      <name val="Arial"/>
      <family val="2"/>
    </font>
    <font>
      <sz val="12"/>
      <color theme="3"/>
      <name val="Arial"/>
      <family val="2"/>
    </font>
    <font>
      <sz val="11"/>
      <color theme="1"/>
      <name val="Arial"/>
      <family val="2"/>
    </font>
    <font>
      <sz val="11"/>
      <color theme="3"/>
      <name val="Arial"/>
      <family val="2"/>
    </font>
    <font>
      <b/>
      <sz val="12"/>
      <color theme="3"/>
      <name val="Arial"/>
      <family val="2"/>
    </font>
    <font>
      <i/>
      <sz val="11"/>
      <color theme="1"/>
      <name val="Arial"/>
      <family val="2"/>
    </font>
    <font>
      <i/>
      <sz val="11"/>
      <color theme="6"/>
      <name val="Arial"/>
      <family val="2"/>
    </font>
    <font>
      <i/>
      <sz val="12"/>
      <color theme="6"/>
      <name val="Arial"/>
      <family val="2"/>
    </font>
    <font>
      <sz val="11"/>
      <color theme="6"/>
      <name val="Arial"/>
      <family val="2"/>
    </font>
    <font>
      <b/>
      <sz val="11"/>
      <color theme="6"/>
      <name val="Arial"/>
      <family val="2"/>
    </font>
    <font>
      <i/>
      <sz val="11"/>
      <name val="Arial"/>
      <family val="2"/>
    </font>
    <font>
      <b/>
      <sz val="12"/>
      <color rgb="FF3F3F76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/>
      <right style="medium">
        <color indexed="64"/>
      </right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/>
      <diagonal/>
    </border>
  </borders>
  <cellStyleXfs count="10">
    <xf numFmtId="0" fontId="0" fillId="0" borderId="0"/>
    <xf numFmtId="0" fontId="2" fillId="0" borderId="5" applyNumberFormat="0" applyFill="0" applyAlignment="0" applyProtection="0"/>
    <xf numFmtId="0" fontId="3" fillId="0" borderId="6" applyNumberFormat="0" applyFill="0" applyAlignment="0" applyProtection="0"/>
    <xf numFmtId="0" fontId="4" fillId="3" borderId="7" applyNumberFormat="0" applyAlignment="0" applyProtection="0"/>
    <xf numFmtId="0" fontId="8" fillId="13" borderId="7" applyNumberFormat="0" applyAlignment="0" applyProtection="0"/>
    <xf numFmtId="0" fontId="1" fillId="4" borderId="8" applyNumberFormat="0" applyFont="0" applyAlignment="0" applyProtection="0"/>
    <xf numFmtId="0" fontId="5" fillId="0" borderId="0" applyNumberFormat="0" applyFill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7" fillId="8" borderId="0" applyNumberFormat="0" applyBorder="0" applyAlignment="0" applyProtection="0"/>
  </cellStyleXfs>
  <cellXfs count="125">
    <xf numFmtId="0" fontId="0" fillId="0" borderId="0" xfId="0"/>
    <xf numFmtId="0" fontId="6" fillId="0" borderId="0" xfId="0" applyFont="1"/>
    <xf numFmtId="0" fontId="0" fillId="7" borderId="14" xfId="0" applyFill="1" applyBorder="1"/>
    <xf numFmtId="0" fontId="0" fillId="7" borderId="15" xfId="0" applyFill="1" applyBorder="1"/>
    <xf numFmtId="0" fontId="0" fillId="7" borderId="13" xfId="7" applyFont="1" applyFill="1" applyBorder="1"/>
    <xf numFmtId="0" fontId="0" fillId="7" borderId="12" xfId="7" applyFont="1" applyFill="1" applyBorder="1"/>
    <xf numFmtId="0" fontId="0" fillId="7" borderId="16" xfId="7" applyFont="1" applyFill="1" applyBorder="1"/>
    <xf numFmtId="0" fontId="0" fillId="7" borderId="17" xfId="7" applyFont="1" applyFill="1" applyBorder="1"/>
    <xf numFmtId="0" fontId="1" fillId="7" borderId="13" xfId="7" applyFill="1" applyBorder="1"/>
    <xf numFmtId="0" fontId="1" fillId="7" borderId="12" xfId="7" applyFill="1" applyBorder="1"/>
    <xf numFmtId="0" fontId="1" fillId="7" borderId="16" xfId="7" applyFill="1" applyBorder="1"/>
    <xf numFmtId="0" fontId="1" fillId="7" borderId="17" xfId="7" applyFill="1" applyBorder="1"/>
    <xf numFmtId="0" fontId="9" fillId="9" borderId="1" xfId="0" applyFont="1" applyFill="1" applyBorder="1" applyAlignment="1">
      <alignment horizontal="center" vertical="center"/>
    </xf>
    <xf numFmtId="0" fontId="0" fillId="0" borderId="1" xfId="0" applyBorder="1"/>
    <xf numFmtId="0" fontId="10" fillId="0" borderId="0" xfId="0" applyFont="1"/>
    <xf numFmtId="0" fontId="9" fillId="9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11" borderId="0" xfId="0" applyFill="1"/>
    <xf numFmtId="0" fontId="0" fillId="2" borderId="9" xfId="0" applyFill="1" applyBorder="1" applyAlignment="1">
      <alignment horizontal="center"/>
    </xf>
    <xf numFmtId="0" fontId="0" fillId="2" borderId="11" xfId="0" applyFill="1" applyBorder="1"/>
    <xf numFmtId="0" fontId="0" fillId="14" borderId="9" xfId="0" applyFill="1" applyBorder="1" applyAlignment="1">
      <alignment horizontal="center"/>
    </xf>
    <xf numFmtId="0" fontId="0" fillId="14" borderId="11" xfId="0" applyFill="1" applyBorder="1"/>
    <xf numFmtId="0" fontId="12" fillId="0" borderId="0" xfId="0" applyFont="1"/>
    <xf numFmtId="0" fontId="13" fillId="0" borderId="0" xfId="0" applyFont="1"/>
    <xf numFmtId="0" fontId="13" fillId="0" borderId="0" xfId="0" applyFont="1" applyBorder="1"/>
    <xf numFmtId="0" fontId="14" fillId="0" borderId="0" xfId="0" applyFont="1" applyBorder="1"/>
    <xf numFmtId="0" fontId="12" fillId="0" borderId="14" xfId="0" applyFont="1" applyBorder="1"/>
    <xf numFmtId="0" fontId="12" fillId="0" borderId="19" xfId="0" applyFont="1" applyBorder="1"/>
    <xf numFmtId="0" fontId="12" fillId="12" borderId="19" xfId="0" applyFont="1" applyFill="1" applyBorder="1"/>
    <xf numFmtId="0" fontId="12" fillId="0" borderId="15" xfId="0" applyFont="1" applyBorder="1"/>
    <xf numFmtId="0" fontId="12" fillId="0" borderId="13" xfId="0" applyFont="1" applyBorder="1"/>
    <xf numFmtId="0" fontId="12" fillId="0" borderId="0" xfId="0" applyFont="1" applyBorder="1"/>
    <xf numFmtId="0" fontId="13" fillId="0" borderId="13" xfId="0" applyFont="1" applyBorder="1"/>
    <xf numFmtId="0" fontId="13" fillId="5" borderId="0" xfId="7" applyFont="1" applyBorder="1" applyAlignment="1">
      <alignment horizontal="right"/>
    </xf>
    <xf numFmtId="2" fontId="17" fillId="13" borderId="20" xfId="4" applyNumberFormat="1" applyFont="1" applyBorder="1"/>
    <xf numFmtId="0" fontId="12" fillId="0" borderId="12" xfId="0" applyFont="1" applyBorder="1"/>
    <xf numFmtId="0" fontId="12" fillId="6" borderId="21" xfId="8" applyFont="1" applyBorder="1"/>
    <xf numFmtId="0" fontId="12" fillId="0" borderId="16" xfId="0" applyFont="1" applyBorder="1"/>
    <xf numFmtId="0" fontId="12" fillId="0" borderId="18" xfId="0" applyFont="1" applyBorder="1"/>
    <xf numFmtId="0" fontId="13" fillId="5" borderId="18" xfId="7" applyFont="1" applyBorder="1" applyAlignment="1">
      <alignment horizontal="right"/>
    </xf>
    <xf numFmtId="0" fontId="13" fillId="0" borderId="18" xfId="0" applyFont="1" applyBorder="1"/>
    <xf numFmtId="0" fontId="12" fillId="5" borderId="0" xfId="7" applyFont="1" applyBorder="1" applyAlignment="1">
      <alignment horizontal="right"/>
    </xf>
    <xf numFmtId="0" fontId="17" fillId="13" borderId="20" xfId="4" applyFont="1" applyBorder="1"/>
    <xf numFmtId="0" fontId="12" fillId="5" borderId="0" xfId="7" applyFont="1" applyBorder="1"/>
    <xf numFmtId="0" fontId="12" fillId="12" borderId="0" xfId="0" applyFont="1" applyFill="1" applyBorder="1"/>
    <xf numFmtId="0" fontId="13" fillId="0" borderId="0" xfId="0" applyFont="1" applyFill="1" applyBorder="1"/>
    <xf numFmtId="0" fontId="17" fillId="13" borderId="26" xfId="4" applyFont="1" applyBorder="1"/>
    <xf numFmtId="0" fontId="12" fillId="0" borderId="0" xfId="0" applyFont="1" applyFill="1" applyBorder="1"/>
    <xf numFmtId="0" fontId="13" fillId="0" borderId="0" xfId="7" applyFont="1" applyFill="1" applyBorder="1" applyAlignment="1">
      <alignment horizontal="right"/>
    </xf>
    <xf numFmtId="0" fontId="17" fillId="0" borderId="12" xfId="4" applyFont="1" applyFill="1" applyBorder="1"/>
    <xf numFmtId="0" fontId="12" fillId="11" borderId="16" xfId="0" applyFont="1" applyFill="1" applyBorder="1"/>
    <xf numFmtId="0" fontId="12" fillId="11" borderId="18" xfId="0" applyFont="1" applyFill="1" applyBorder="1"/>
    <xf numFmtId="0" fontId="13" fillId="11" borderId="18" xfId="7" applyFont="1" applyFill="1" applyBorder="1" applyAlignment="1">
      <alignment horizontal="right"/>
    </xf>
    <xf numFmtId="0" fontId="13" fillId="11" borderId="18" xfId="0" applyFont="1" applyFill="1" applyBorder="1"/>
    <xf numFmtId="0" fontId="18" fillId="11" borderId="17" xfId="4" applyFont="1" applyFill="1" applyBorder="1"/>
    <xf numFmtId="2" fontId="17" fillId="0" borderId="12" xfId="4" applyNumberFormat="1" applyFont="1" applyFill="1" applyBorder="1" applyAlignment="1">
      <alignment horizontal="right"/>
    </xf>
    <xf numFmtId="0" fontId="12" fillId="0" borderId="0" xfId="7" applyFont="1" applyFill="1" applyBorder="1" applyAlignment="1">
      <alignment horizontal="right" vertical="top" wrapText="1"/>
    </xf>
    <xf numFmtId="2" fontId="17" fillId="0" borderId="20" xfId="4" applyNumberFormat="1" applyFont="1" applyFill="1" applyBorder="1" applyAlignment="1">
      <alignment horizontal="right"/>
    </xf>
    <xf numFmtId="0" fontId="12" fillId="6" borderId="21" xfId="8" applyFont="1" applyBorder="1" applyAlignment="1">
      <alignment horizontal="right"/>
    </xf>
    <xf numFmtId="0" fontId="12" fillId="0" borderId="0" xfId="0" applyFont="1" applyAlignment="1">
      <alignment horizontal="left"/>
    </xf>
    <xf numFmtId="0" fontId="20" fillId="15" borderId="0" xfId="9" applyFont="1" applyFill="1"/>
    <xf numFmtId="0" fontId="21" fillId="0" borderId="0" xfId="7" applyFont="1" applyFill="1" applyBorder="1" applyAlignment="1">
      <alignment horizontal="right" vertical="top" wrapText="1"/>
    </xf>
    <xf numFmtId="0" fontId="22" fillId="5" borderId="0" xfId="7" applyFont="1" applyBorder="1" applyAlignment="1">
      <alignment horizontal="left" wrapText="1"/>
    </xf>
    <xf numFmtId="0" fontId="23" fillId="12" borderId="0" xfId="7" applyFont="1" applyFill="1" applyBorder="1" applyAlignment="1">
      <alignment horizontal="right" vertical="top" wrapText="1"/>
    </xf>
    <xf numFmtId="0" fontId="22" fillId="5" borderId="0" xfId="7" applyFont="1" applyBorder="1" applyAlignment="1">
      <alignment horizontal="right"/>
    </xf>
    <xf numFmtId="0" fontId="22" fillId="5" borderId="0" xfId="7" applyFont="1" applyBorder="1" applyAlignment="1">
      <alignment horizontal="right" vertical="top" wrapText="1"/>
    </xf>
    <xf numFmtId="0" fontId="24" fillId="12" borderId="0" xfId="2" applyFont="1" applyFill="1" applyBorder="1"/>
    <xf numFmtId="0" fontId="24" fillId="12" borderId="0" xfId="2" applyFont="1" applyFill="1" applyBorder="1" applyAlignment="1">
      <alignment wrapText="1"/>
    </xf>
    <xf numFmtId="0" fontId="24" fillId="0" borderId="0" xfId="2" applyFont="1" applyFill="1" applyBorder="1" applyAlignment="1">
      <alignment wrapText="1"/>
    </xf>
    <xf numFmtId="0" fontId="24" fillId="5" borderId="19" xfId="2" applyFont="1" applyFill="1" applyBorder="1"/>
    <xf numFmtId="0" fontId="22" fillId="12" borderId="19" xfId="0" applyFont="1" applyFill="1" applyBorder="1"/>
    <xf numFmtId="0" fontId="22" fillId="0" borderId="0" xfId="0" applyFont="1" applyBorder="1"/>
    <xf numFmtId="0" fontId="19" fillId="12" borderId="0" xfId="0" applyFont="1" applyFill="1" applyBorder="1"/>
    <xf numFmtId="0" fontId="24" fillId="5" borderId="0" xfId="2" applyFont="1" applyFill="1" applyBorder="1"/>
    <xf numFmtId="0" fontId="24" fillId="5" borderId="18" xfId="2" applyFont="1" applyFill="1" applyBorder="1"/>
    <xf numFmtId="2" fontId="17" fillId="0" borderId="0" xfId="4" applyNumberFormat="1" applyFont="1" applyFill="1" applyBorder="1" applyAlignment="1">
      <alignment horizontal="right"/>
    </xf>
    <xf numFmtId="0" fontId="12" fillId="0" borderId="0" xfId="0" applyFont="1" applyFill="1"/>
    <xf numFmtId="0" fontId="13" fillId="0" borderId="18" xfId="0" applyFont="1" applyFill="1" applyBorder="1"/>
    <xf numFmtId="0" fontId="13" fillId="0" borderId="0" xfId="0" applyFont="1" applyBorder="1" applyAlignment="1">
      <alignment vertical="top"/>
    </xf>
    <xf numFmtId="0" fontId="26" fillId="5" borderId="0" xfId="7" applyFont="1" applyBorder="1" applyAlignment="1">
      <alignment horizontal="left"/>
    </xf>
    <xf numFmtId="0" fontId="27" fillId="5" borderId="0" xfId="7" applyFont="1" applyBorder="1" applyAlignment="1">
      <alignment horizontal="left"/>
    </xf>
    <xf numFmtId="0" fontId="26" fillId="12" borderId="0" xfId="7" applyFont="1" applyFill="1" applyBorder="1" applyAlignment="1">
      <alignment vertical="top"/>
    </xf>
    <xf numFmtId="0" fontId="25" fillId="12" borderId="8" xfId="5" applyFont="1" applyFill="1" applyBorder="1" applyAlignment="1">
      <alignment horizontal="right"/>
    </xf>
    <xf numFmtId="0" fontId="25" fillId="5" borderId="0" xfId="6" applyFont="1" applyFill="1" applyBorder="1" applyAlignment="1">
      <alignment horizontal="right"/>
    </xf>
    <xf numFmtId="0" fontId="30" fillId="5" borderId="0" xfId="6" applyFont="1" applyFill="1" applyBorder="1" applyAlignment="1">
      <alignment horizontal="right"/>
    </xf>
    <xf numFmtId="0" fontId="13" fillId="5" borderId="0" xfId="7" applyFont="1" applyBorder="1" applyAlignment="1">
      <alignment horizontal="center" wrapText="1"/>
    </xf>
    <xf numFmtId="0" fontId="22" fillId="5" borderId="18" xfId="7" applyFont="1" applyBorder="1" applyAlignment="1">
      <alignment horizontal="center"/>
    </xf>
    <xf numFmtId="0" fontId="13" fillId="5" borderId="0" xfId="7" applyFont="1" applyBorder="1" applyAlignment="1">
      <alignment horizontal="left" vertical="top" wrapText="1"/>
    </xf>
    <xf numFmtId="0" fontId="22" fillId="5" borderId="0" xfId="7" applyFont="1" applyBorder="1" applyAlignment="1">
      <alignment horizontal="center"/>
    </xf>
    <xf numFmtId="2" fontId="16" fillId="16" borderId="20" xfId="3" applyNumberFormat="1" applyFont="1" applyFill="1" applyBorder="1"/>
    <xf numFmtId="2" fontId="16" fillId="16" borderId="0" xfId="3" applyNumberFormat="1" applyFont="1" applyFill="1" applyBorder="1"/>
    <xf numFmtId="0" fontId="31" fillId="16" borderId="20" xfId="3" applyFont="1" applyFill="1" applyBorder="1" applyAlignment="1">
      <alignment horizontal="center"/>
    </xf>
    <xf numFmtId="0" fontId="19" fillId="16" borderId="25" xfId="0" applyFont="1" applyFill="1" applyBorder="1" applyAlignment="1">
      <alignment horizontal="center"/>
    </xf>
    <xf numFmtId="1" fontId="17" fillId="0" borderId="20" xfId="4" applyNumberFormat="1" applyFont="1" applyFill="1" applyBorder="1" applyAlignment="1">
      <alignment horizontal="right"/>
    </xf>
    <xf numFmtId="1" fontId="17" fillId="0" borderId="12" xfId="4" applyNumberFormat="1" applyFont="1" applyFill="1" applyBorder="1" applyAlignment="1">
      <alignment horizontal="right"/>
    </xf>
    <xf numFmtId="1" fontId="17" fillId="13" borderId="20" xfId="4" applyNumberFormat="1" applyFont="1" applyBorder="1" applyAlignment="1">
      <alignment horizontal="right"/>
    </xf>
    <xf numFmtId="1" fontId="12" fillId="0" borderId="12" xfId="0" applyNumberFormat="1" applyFont="1" applyBorder="1" applyAlignment="1">
      <alignment horizontal="center"/>
    </xf>
    <xf numFmtId="1" fontId="17" fillId="13" borderId="12" xfId="4" applyNumberFormat="1" applyFont="1" applyBorder="1" applyAlignment="1">
      <alignment horizontal="right"/>
    </xf>
    <xf numFmtId="1" fontId="17" fillId="2" borderId="12" xfId="4" applyNumberFormat="1" applyFont="1" applyFill="1" applyBorder="1" applyAlignment="1">
      <alignment horizontal="right"/>
    </xf>
    <xf numFmtId="1" fontId="17" fillId="2" borderId="17" xfId="4" applyNumberFormat="1" applyFont="1" applyFill="1" applyBorder="1" applyAlignment="1">
      <alignment horizontal="right"/>
    </xf>
    <xf numFmtId="0" fontId="0" fillId="14" borderId="1" xfId="0" applyFill="1" applyBorder="1" applyAlignment="1">
      <alignment horizontal="left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center" vertical="center"/>
    </xf>
    <xf numFmtId="0" fontId="9" fillId="9" borderId="2" xfId="0" applyFont="1" applyFill="1" applyBorder="1" applyAlignment="1">
      <alignment horizontal="center" vertical="center"/>
    </xf>
    <xf numFmtId="0" fontId="9" fillId="9" borderId="4" xfId="0" applyFont="1" applyFill="1" applyBorder="1" applyAlignment="1">
      <alignment horizontal="center" vertical="center"/>
    </xf>
    <xf numFmtId="0" fontId="9" fillId="9" borderId="3" xfId="0" applyFont="1" applyFill="1" applyBorder="1" applyAlignment="1">
      <alignment horizontal="center" vertical="center"/>
    </xf>
    <xf numFmtId="0" fontId="13" fillId="0" borderId="19" xfId="7" applyFont="1" applyFill="1" applyBorder="1" applyAlignment="1">
      <alignment horizontal="right"/>
    </xf>
    <xf numFmtId="0" fontId="24" fillId="12" borderId="0" xfId="2" applyFont="1" applyFill="1" applyBorder="1" applyAlignment="1">
      <alignment horizontal="left" vertical="top" wrapText="1"/>
    </xf>
    <xf numFmtId="0" fontId="24" fillId="12" borderId="18" xfId="2" applyFont="1" applyFill="1" applyBorder="1" applyAlignment="1">
      <alignment horizontal="left" vertical="top" wrapText="1"/>
    </xf>
    <xf numFmtId="0" fontId="15" fillId="10" borderId="9" xfId="1" applyFont="1" applyFill="1" applyBorder="1" applyAlignment="1">
      <alignment horizontal="center" vertical="center"/>
    </xf>
    <xf numFmtId="0" fontId="15" fillId="10" borderId="10" xfId="1" applyFont="1" applyFill="1" applyBorder="1" applyAlignment="1">
      <alignment horizontal="center" vertical="center"/>
    </xf>
    <xf numFmtId="0" fontId="15" fillId="10" borderId="11" xfId="1" applyFont="1" applyFill="1" applyBorder="1" applyAlignment="1">
      <alignment horizontal="center" vertical="center"/>
    </xf>
    <xf numFmtId="0" fontId="15" fillId="10" borderId="9" xfId="1" applyFont="1" applyFill="1" applyBorder="1" applyAlignment="1">
      <alignment horizontal="center"/>
    </xf>
    <xf numFmtId="0" fontId="15" fillId="10" borderId="10" xfId="1" applyFont="1" applyFill="1" applyBorder="1" applyAlignment="1">
      <alignment horizontal="center"/>
    </xf>
    <xf numFmtId="0" fontId="15" fillId="10" borderId="11" xfId="1" applyFont="1" applyFill="1" applyBorder="1" applyAlignment="1">
      <alignment horizontal="center"/>
    </xf>
    <xf numFmtId="0" fontId="15" fillId="10" borderId="14" xfId="1" applyFont="1" applyFill="1" applyBorder="1" applyAlignment="1">
      <alignment horizontal="center" vertical="center"/>
    </xf>
    <xf numFmtId="0" fontId="15" fillId="10" borderId="19" xfId="1" applyFont="1" applyFill="1" applyBorder="1" applyAlignment="1">
      <alignment horizontal="center" vertical="center"/>
    </xf>
    <xf numFmtId="0" fontId="15" fillId="10" borderId="15" xfId="1" applyFont="1" applyFill="1" applyBorder="1" applyAlignment="1">
      <alignment horizontal="center" vertical="center"/>
    </xf>
    <xf numFmtId="0" fontId="12" fillId="11" borderId="0" xfId="0" applyFont="1" applyFill="1" applyBorder="1" applyAlignment="1">
      <alignment horizontal="center"/>
    </xf>
  </cellXfs>
  <cellStyles count="10">
    <cellStyle name="20 % - Accent5" xfId="7" builtinId="46"/>
    <cellStyle name="Accent6" xfId="8" builtinId="49" customBuiltin="1"/>
    <cellStyle name="Calcul" xfId="4" builtinId="22" customBuiltin="1"/>
    <cellStyle name="Entrée" xfId="3" builtinId="20"/>
    <cellStyle name="Normal" xfId="0" builtinId="0"/>
    <cellStyle name="Note" xfId="5" builtinId="10"/>
    <cellStyle name="Satisfaisant" xfId="9" builtinId="26"/>
    <cellStyle name="Texte explicatif" xfId="6" builtinId="53"/>
    <cellStyle name="Titre 1" xfId="1" builtinId="16"/>
    <cellStyle name="Titre 2" xfId="2" builtinId="17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phi\Desktop\08%20FORM.%20R408\Echaffaudage\Tableau%20excel\calcu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ente de charg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1A9F4-7BF7-43D0-BB63-E6C9D3E33A99}">
  <dimension ref="A1:I97"/>
  <sheetViews>
    <sheetView topLeftCell="A74" workbookViewId="0">
      <selection activeCell="I97" sqref="I97"/>
    </sheetView>
  </sheetViews>
  <sheetFormatPr baseColWidth="10" defaultRowHeight="15.75" x14ac:dyDescent="0.25"/>
  <cols>
    <col min="1" max="1" width="14" customWidth="1"/>
    <col min="2" max="2" width="22.25" bestFit="1" customWidth="1"/>
    <col min="3" max="3" width="7.25" bestFit="1" customWidth="1"/>
    <col min="4" max="4" width="8.25" bestFit="1" customWidth="1"/>
    <col min="5" max="5" width="16.125" bestFit="1" customWidth="1"/>
    <col min="7" max="7" width="16.25" bestFit="1" customWidth="1"/>
    <col min="8" max="8" width="3" bestFit="1" customWidth="1"/>
    <col min="9" max="9" width="16.875" bestFit="1" customWidth="1"/>
  </cols>
  <sheetData>
    <row r="1" spans="1:9" x14ac:dyDescent="0.25">
      <c r="A1" s="14" t="s">
        <v>47</v>
      </c>
    </row>
    <row r="2" spans="1:9" ht="25.5" customHeight="1" x14ac:dyDescent="0.25">
      <c r="A2" s="108" t="s">
        <v>49</v>
      </c>
      <c r="B2" s="108"/>
      <c r="C2" s="108"/>
      <c r="D2" s="108"/>
      <c r="E2" s="108"/>
      <c r="F2" s="108"/>
      <c r="G2" s="108"/>
      <c r="H2" s="108"/>
      <c r="I2" s="108"/>
    </row>
    <row r="3" spans="1:9" ht="21.75" customHeight="1" x14ac:dyDescent="0.25">
      <c r="A3" s="16" t="s">
        <v>50</v>
      </c>
      <c r="B3" s="16" t="s">
        <v>51</v>
      </c>
      <c r="C3" s="16" t="s">
        <v>52</v>
      </c>
      <c r="D3" s="16" t="s">
        <v>53</v>
      </c>
      <c r="E3" s="16" t="s">
        <v>54</v>
      </c>
      <c r="F3" s="16"/>
      <c r="G3" s="17" t="s">
        <v>55</v>
      </c>
      <c r="H3" s="16"/>
      <c r="I3" s="17" t="s">
        <v>56</v>
      </c>
    </row>
    <row r="4" spans="1:9" x14ac:dyDescent="0.25">
      <c r="C4" s="18"/>
      <c r="D4" s="18"/>
      <c r="G4" s="18"/>
      <c r="I4" s="18"/>
    </row>
    <row r="5" spans="1:9" x14ac:dyDescent="0.25">
      <c r="A5" s="13" t="s">
        <v>57</v>
      </c>
      <c r="B5" s="13" t="s">
        <v>58</v>
      </c>
      <c r="C5" s="19">
        <v>12</v>
      </c>
      <c r="D5" s="19">
        <v>4.9000000000000004</v>
      </c>
      <c r="E5" s="13"/>
      <c r="F5" s="13"/>
      <c r="G5" s="19">
        <f>PRODUCT(C5,D5)</f>
        <v>58.800000000000004</v>
      </c>
      <c r="H5" s="13"/>
      <c r="I5" s="19"/>
    </row>
    <row r="6" spans="1:9" x14ac:dyDescent="0.25">
      <c r="C6" s="18"/>
      <c r="D6" s="18"/>
      <c r="G6" s="18"/>
      <c r="I6" s="18"/>
    </row>
    <row r="7" spans="1:9" x14ac:dyDescent="0.25">
      <c r="A7" s="13" t="s">
        <v>59</v>
      </c>
      <c r="B7" s="13" t="s">
        <v>60</v>
      </c>
      <c r="C7" s="19">
        <v>14</v>
      </c>
      <c r="D7" s="19">
        <v>1.4</v>
      </c>
      <c r="E7" s="13"/>
      <c r="F7" s="104"/>
      <c r="G7" s="19">
        <f>PRODUCT(C7,D7)</f>
        <v>19.599999999999998</v>
      </c>
      <c r="H7" s="104"/>
      <c r="I7" s="19"/>
    </row>
    <row r="8" spans="1:9" x14ac:dyDescent="0.25">
      <c r="A8" s="13" t="s">
        <v>59</v>
      </c>
      <c r="B8" s="13" t="s">
        <v>61</v>
      </c>
      <c r="C8" s="19">
        <v>7</v>
      </c>
      <c r="D8" s="19">
        <v>3.2</v>
      </c>
      <c r="E8" s="13"/>
      <c r="F8" s="105"/>
      <c r="G8" s="19">
        <f t="shared" ref="G8:G72" si="0">PRODUCT(C8,D8)</f>
        <v>22.400000000000002</v>
      </c>
      <c r="H8" s="105"/>
      <c r="I8" s="19"/>
    </row>
    <row r="9" spans="1:9" x14ac:dyDescent="0.25">
      <c r="A9" s="13" t="s">
        <v>59</v>
      </c>
      <c r="B9" s="13" t="s">
        <v>62</v>
      </c>
      <c r="C9" s="19">
        <v>10</v>
      </c>
      <c r="D9" s="19">
        <v>3.2</v>
      </c>
      <c r="E9" s="13"/>
      <c r="F9" s="105"/>
      <c r="G9" s="19">
        <f t="shared" si="0"/>
        <v>32</v>
      </c>
      <c r="H9" s="105"/>
      <c r="I9" s="19"/>
    </row>
    <row r="10" spans="1:9" x14ac:dyDescent="0.25">
      <c r="A10" s="13" t="s">
        <v>59</v>
      </c>
      <c r="B10" s="13" t="s">
        <v>63</v>
      </c>
      <c r="C10" s="19">
        <v>10</v>
      </c>
      <c r="D10" s="19">
        <v>22.2</v>
      </c>
      <c r="E10" s="13">
        <v>1.05</v>
      </c>
      <c r="F10" s="105"/>
      <c r="G10" s="19">
        <f t="shared" si="0"/>
        <v>222</v>
      </c>
      <c r="H10" s="105"/>
      <c r="I10" s="19">
        <f>PRODUCT(C10,E10)</f>
        <v>10.5</v>
      </c>
    </row>
    <row r="11" spans="1:9" x14ac:dyDescent="0.25">
      <c r="A11" s="13" t="s">
        <v>59</v>
      </c>
      <c r="B11" s="13" t="s">
        <v>64</v>
      </c>
      <c r="C11" s="19">
        <v>14</v>
      </c>
      <c r="D11" s="19">
        <v>9</v>
      </c>
      <c r="E11" s="13"/>
      <c r="F11" s="105"/>
      <c r="G11" s="19">
        <f t="shared" si="0"/>
        <v>126</v>
      </c>
      <c r="H11" s="105"/>
      <c r="I11" s="19"/>
    </row>
    <row r="12" spans="1:9" x14ac:dyDescent="0.25">
      <c r="A12" s="13" t="s">
        <v>59</v>
      </c>
      <c r="B12" s="13" t="s">
        <v>65</v>
      </c>
      <c r="C12" s="19">
        <v>2</v>
      </c>
      <c r="D12" s="19">
        <v>2.6</v>
      </c>
      <c r="E12" s="13"/>
      <c r="F12" s="105"/>
      <c r="G12" s="19">
        <f t="shared" si="0"/>
        <v>5.2</v>
      </c>
      <c r="H12" s="105"/>
      <c r="I12" s="19"/>
    </row>
    <row r="13" spans="1:9" x14ac:dyDescent="0.25">
      <c r="A13" s="13" t="s">
        <v>59</v>
      </c>
      <c r="B13" s="13" t="s">
        <v>66</v>
      </c>
      <c r="C13" s="19">
        <v>10</v>
      </c>
      <c r="D13" s="19">
        <v>6.8</v>
      </c>
      <c r="E13" s="13"/>
      <c r="F13" s="105"/>
      <c r="G13" s="19">
        <f t="shared" si="0"/>
        <v>68</v>
      </c>
      <c r="H13" s="105"/>
      <c r="I13" s="19"/>
    </row>
    <row r="14" spans="1:9" x14ac:dyDescent="0.25">
      <c r="A14" s="13" t="s">
        <v>59</v>
      </c>
      <c r="B14" s="13" t="s">
        <v>67</v>
      </c>
      <c r="C14" s="19">
        <v>10</v>
      </c>
      <c r="D14" s="19">
        <v>12.8</v>
      </c>
      <c r="E14" s="13"/>
      <c r="F14" s="105"/>
      <c r="G14" s="19">
        <f t="shared" si="0"/>
        <v>128</v>
      </c>
      <c r="H14" s="105"/>
      <c r="I14" s="19"/>
    </row>
    <row r="15" spans="1:9" x14ac:dyDescent="0.25">
      <c r="A15" s="13" t="s">
        <v>59</v>
      </c>
      <c r="B15" s="13" t="s">
        <v>68</v>
      </c>
      <c r="C15" s="19">
        <v>2</v>
      </c>
      <c r="D15" s="19">
        <v>13.6</v>
      </c>
      <c r="E15" s="13"/>
      <c r="F15" s="106"/>
      <c r="G15" s="19">
        <f t="shared" si="0"/>
        <v>27.2</v>
      </c>
      <c r="H15" s="106"/>
      <c r="I15" s="19"/>
    </row>
    <row r="16" spans="1:9" x14ac:dyDescent="0.25">
      <c r="C16" s="18"/>
      <c r="D16" s="18"/>
      <c r="G16" s="18"/>
      <c r="I16" s="18"/>
    </row>
    <row r="17" spans="1:9" x14ac:dyDescent="0.25">
      <c r="A17" s="13" t="s">
        <v>69</v>
      </c>
      <c r="B17" s="13" t="s">
        <v>61</v>
      </c>
      <c r="C17" s="19">
        <v>7</v>
      </c>
      <c r="D17" s="19">
        <v>3.2</v>
      </c>
      <c r="E17" s="13"/>
      <c r="F17" s="104"/>
      <c r="G17" s="19">
        <f t="shared" si="0"/>
        <v>22.400000000000002</v>
      </c>
      <c r="H17" s="104"/>
      <c r="I17" s="19"/>
    </row>
    <row r="18" spans="1:9" x14ac:dyDescent="0.25">
      <c r="A18" s="13" t="s">
        <v>69</v>
      </c>
      <c r="B18" s="13" t="s">
        <v>62</v>
      </c>
      <c r="C18" s="19">
        <v>10</v>
      </c>
      <c r="D18" s="19">
        <v>3.2</v>
      </c>
      <c r="E18" s="13"/>
      <c r="F18" s="105"/>
      <c r="G18" s="19">
        <f t="shared" si="0"/>
        <v>32</v>
      </c>
      <c r="H18" s="105"/>
      <c r="I18" s="19"/>
    </row>
    <row r="19" spans="1:9" x14ac:dyDescent="0.25">
      <c r="A19" s="13" t="s">
        <v>69</v>
      </c>
      <c r="B19" s="13" t="s">
        <v>63</v>
      </c>
      <c r="C19" s="19">
        <v>8</v>
      </c>
      <c r="D19" s="19">
        <v>22.2</v>
      </c>
      <c r="E19" s="13">
        <v>1.05</v>
      </c>
      <c r="F19" s="105"/>
      <c r="G19" s="19">
        <f t="shared" si="0"/>
        <v>177.6</v>
      </c>
      <c r="H19" s="105"/>
      <c r="I19" s="19">
        <f>PRODUCT(C19,E19)</f>
        <v>8.4</v>
      </c>
    </row>
    <row r="20" spans="1:9" x14ac:dyDescent="0.25">
      <c r="A20" s="13" t="s">
        <v>69</v>
      </c>
      <c r="B20" s="13" t="s">
        <v>70</v>
      </c>
      <c r="C20" s="19">
        <v>1</v>
      </c>
      <c r="D20" s="19">
        <v>31</v>
      </c>
      <c r="E20" s="13">
        <v>2.1</v>
      </c>
      <c r="F20" s="105"/>
      <c r="G20" s="19">
        <f t="shared" si="0"/>
        <v>31</v>
      </c>
      <c r="H20" s="105"/>
      <c r="I20" s="19">
        <f>PRODUCT(C20,E20)</f>
        <v>2.1</v>
      </c>
    </row>
    <row r="21" spans="1:9" x14ac:dyDescent="0.25">
      <c r="A21" s="13" t="s">
        <v>69</v>
      </c>
      <c r="B21" s="13" t="s">
        <v>64</v>
      </c>
      <c r="C21" s="19">
        <v>14</v>
      </c>
      <c r="D21" s="19">
        <v>9</v>
      </c>
      <c r="E21" s="13"/>
      <c r="F21" s="105"/>
      <c r="G21" s="19">
        <f t="shared" si="0"/>
        <v>126</v>
      </c>
      <c r="H21" s="105"/>
      <c r="I21" s="19"/>
    </row>
    <row r="22" spans="1:9" x14ac:dyDescent="0.25">
      <c r="A22" s="13" t="s">
        <v>69</v>
      </c>
      <c r="B22" s="13" t="s">
        <v>65</v>
      </c>
      <c r="C22" s="19">
        <v>2</v>
      </c>
      <c r="D22" s="19">
        <v>2.6</v>
      </c>
      <c r="E22" s="13"/>
      <c r="F22" s="105"/>
      <c r="G22" s="19">
        <f t="shared" si="0"/>
        <v>5.2</v>
      </c>
      <c r="H22" s="105"/>
      <c r="I22" s="19"/>
    </row>
    <row r="23" spans="1:9" x14ac:dyDescent="0.25">
      <c r="A23" s="13" t="s">
        <v>69</v>
      </c>
      <c r="B23" s="13" t="s">
        <v>66</v>
      </c>
      <c r="C23" s="19">
        <v>10</v>
      </c>
      <c r="D23" s="19">
        <v>6.8</v>
      </c>
      <c r="E23" s="13"/>
      <c r="F23" s="105"/>
      <c r="G23" s="19">
        <f t="shared" si="0"/>
        <v>68</v>
      </c>
      <c r="H23" s="105"/>
      <c r="I23" s="19"/>
    </row>
    <row r="24" spans="1:9" x14ac:dyDescent="0.25">
      <c r="A24" s="13" t="s">
        <v>69</v>
      </c>
      <c r="B24" s="13" t="s">
        <v>67</v>
      </c>
      <c r="C24" s="19">
        <v>10</v>
      </c>
      <c r="D24" s="19">
        <v>12.8</v>
      </c>
      <c r="E24" s="13"/>
      <c r="F24" s="105"/>
      <c r="G24" s="19">
        <f t="shared" si="0"/>
        <v>128</v>
      </c>
      <c r="H24" s="105"/>
      <c r="I24" s="19"/>
    </row>
    <row r="25" spans="1:9" x14ac:dyDescent="0.25">
      <c r="A25" s="13" t="s">
        <v>69</v>
      </c>
      <c r="B25" s="13" t="s">
        <v>68</v>
      </c>
      <c r="C25" s="19">
        <v>2</v>
      </c>
      <c r="D25" s="19">
        <v>13.6</v>
      </c>
      <c r="E25" s="13"/>
      <c r="F25" s="105"/>
      <c r="G25" s="19">
        <f t="shared" si="0"/>
        <v>27.2</v>
      </c>
      <c r="H25" s="105"/>
      <c r="I25" s="19"/>
    </row>
    <row r="26" spans="1:9" x14ac:dyDescent="0.25">
      <c r="A26" s="13" t="s">
        <v>69</v>
      </c>
      <c r="B26" s="13" t="s">
        <v>71</v>
      </c>
      <c r="C26" s="19">
        <v>1</v>
      </c>
      <c r="D26" s="19">
        <v>13</v>
      </c>
      <c r="E26" s="13"/>
      <c r="F26" s="106"/>
      <c r="G26" s="19">
        <f t="shared" si="0"/>
        <v>13</v>
      </c>
      <c r="H26" s="106"/>
      <c r="I26" s="19"/>
    </row>
    <row r="27" spans="1:9" x14ac:dyDescent="0.25">
      <c r="C27" s="18"/>
      <c r="D27" s="18"/>
      <c r="G27" s="18"/>
      <c r="I27" s="18"/>
    </row>
    <row r="28" spans="1:9" x14ac:dyDescent="0.25">
      <c r="A28" s="13" t="s">
        <v>72</v>
      </c>
      <c r="B28" s="13" t="s">
        <v>61</v>
      </c>
      <c r="C28" s="19">
        <v>7</v>
      </c>
      <c r="D28" s="19">
        <v>3.2</v>
      </c>
      <c r="E28" s="13"/>
      <c r="F28" s="104"/>
      <c r="G28" s="19">
        <f t="shared" si="0"/>
        <v>22.400000000000002</v>
      </c>
      <c r="H28" s="104"/>
      <c r="I28" s="19"/>
    </row>
    <row r="29" spans="1:9" x14ac:dyDescent="0.25">
      <c r="A29" s="13" t="s">
        <v>72</v>
      </c>
      <c r="B29" s="13" t="s">
        <v>62</v>
      </c>
      <c r="C29" s="19">
        <v>10</v>
      </c>
      <c r="D29" s="19">
        <v>3.2</v>
      </c>
      <c r="E29" s="13"/>
      <c r="F29" s="105"/>
      <c r="G29" s="19">
        <f t="shared" si="0"/>
        <v>32</v>
      </c>
      <c r="H29" s="105"/>
      <c r="I29" s="19"/>
    </row>
    <row r="30" spans="1:9" x14ac:dyDescent="0.25">
      <c r="A30" s="13" t="s">
        <v>72</v>
      </c>
      <c r="B30" s="13" t="s">
        <v>63</v>
      </c>
      <c r="C30" s="19">
        <v>8</v>
      </c>
      <c r="D30" s="19">
        <v>22.2</v>
      </c>
      <c r="E30" s="13">
        <v>1.05</v>
      </c>
      <c r="F30" s="105"/>
      <c r="G30" s="19">
        <f t="shared" si="0"/>
        <v>177.6</v>
      </c>
      <c r="H30" s="105"/>
      <c r="I30" s="19">
        <f>PRODUCT(C30,E30)</f>
        <v>8.4</v>
      </c>
    </row>
    <row r="31" spans="1:9" x14ac:dyDescent="0.25">
      <c r="A31" s="13" t="s">
        <v>72</v>
      </c>
      <c r="B31" s="13" t="s">
        <v>70</v>
      </c>
      <c r="C31" s="19">
        <v>1</v>
      </c>
      <c r="D31" s="19">
        <v>31</v>
      </c>
      <c r="E31" s="13">
        <v>2.1</v>
      </c>
      <c r="F31" s="105"/>
      <c r="G31" s="19">
        <f t="shared" si="0"/>
        <v>31</v>
      </c>
      <c r="H31" s="105"/>
      <c r="I31" s="19">
        <f>PRODUCT(C31,E31)</f>
        <v>2.1</v>
      </c>
    </row>
    <row r="32" spans="1:9" x14ac:dyDescent="0.25">
      <c r="A32" s="13" t="s">
        <v>72</v>
      </c>
      <c r="B32" s="13" t="s">
        <v>64</v>
      </c>
      <c r="C32" s="19">
        <v>14</v>
      </c>
      <c r="D32" s="19">
        <v>9</v>
      </c>
      <c r="E32" s="13"/>
      <c r="F32" s="105"/>
      <c r="G32" s="19">
        <f t="shared" si="0"/>
        <v>126</v>
      </c>
      <c r="H32" s="105"/>
      <c r="I32" s="19"/>
    </row>
    <row r="33" spans="1:9" x14ac:dyDescent="0.25">
      <c r="A33" s="13" t="s">
        <v>72</v>
      </c>
      <c r="B33" s="13" t="s">
        <v>65</v>
      </c>
      <c r="C33" s="19">
        <v>2</v>
      </c>
      <c r="D33" s="19">
        <v>2.6</v>
      </c>
      <c r="E33" s="13"/>
      <c r="F33" s="105"/>
      <c r="G33" s="19">
        <f t="shared" si="0"/>
        <v>5.2</v>
      </c>
      <c r="H33" s="105"/>
      <c r="I33" s="19"/>
    </row>
    <row r="34" spans="1:9" x14ac:dyDescent="0.25">
      <c r="A34" s="13" t="s">
        <v>72</v>
      </c>
      <c r="B34" s="13" t="s">
        <v>66</v>
      </c>
      <c r="C34" s="19">
        <v>10</v>
      </c>
      <c r="D34" s="19">
        <v>6.8</v>
      </c>
      <c r="E34" s="13"/>
      <c r="F34" s="105"/>
      <c r="G34" s="19">
        <f t="shared" si="0"/>
        <v>68</v>
      </c>
      <c r="H34" s="105"/>
      <c r="I34" s="19"/>
    </row>
    <row r="35" spans="1:9" x14ac:dyDescent="0.25">
      <c r="A35" s="13" t="s">
        <v>72</v>
      </c>
      <c r="B35" s="13" t="s">
        <v>67</v>
      </c>
      <c r="C35" s="19">
        <v>12</v>
      </c>
      <c r="D35" s="19">
        <v>12.8</v>
      </c>
      <c r="E35" s="13"/>
      <c r="F35" s="105"/>
      <c r="G35" s="19">
        <f t="shared" si="0"/>
        <v>153.60000000000002</v>
      </c>
      <c r="H35" s="105"/>
      <c r="I35" s="19"/>
    </row>
    <row r="36" spans="1:9" x14ac:dyDescent="0.25">
      <c r="A36" s="13" t="s">
        <v>72</v>
      </c>
      <c r="B36" s="13" t="s">
        <v>68</v>
      </c>
      <c r="C36" s="19">
        <v>2</v>
      </c>
      <c r="D36" s="19">
        <v>13.6</v>
      </c>
      <c r="E36" s="13"/>
      <c r="F36" s="105"/>
      <c r="G36" s="19">
        <f t="shared" si="0"/>
        <v>27.2</v>
      </c>
      <c r="H36" s="105"/>
      <c r="I36" s="19"/>
    </row>
    <row r="37" spans="1:9" x14ac:dyDescent="0.25">
      <c r="A37" s="13" t="s">
        <v>72</v>
      </c>
      <c r="B37" s="13" t="s">
        <v>71</v>
      </c>
      <c r="C37" s="19">
        <v>1</v>
      </c>
      <c r="D37" s="19">
        <v>13</v>
      </c>
      <c r="E37" s="13"/>
      <c r="F37" s="106"/>
      <c r="G37" s="19">
        <f t="shared" si="0"/>
        <v>13</v>
      </c>
      <c r="H37" s="106"/>
      <c r="I37" s="19"/>
    </row>
    <row r="38" spans="1:9" x14ac:dyDescent="0.25">
      <c r="C38" s="18"/>
      <c r="D38" s="18"/>
      <c r="G38" s="18"/>
      <c r="I38" s="18"/>
    </row>
    <row r="39" spans="1:9" x14ac:dyDescent="0.25">
      <c r="A39" s="13" t="s">
        <v>73</v>
      </c>
      <c r="B39" s="13" t="s">
        <v>61</v>
      </c>
      <c r="C39" s="19">
        <v>7</v>
      </c>
      <c r="D39" s="19">
        <v>3.2</v>
      </c>
      <c r="E39" s="13"/>
      <c r="F39" s="104"/>
      <c r="G39" s="19">
        <f t="shared" si="0"/>
        <v>22.400000000000002</v>
      </c>
      <c r="H39" s="104"/>
      <c r="I39" s="19"/>
    </row>
    <row r="40" spans="1:9" x14ac:dyDescent="0.25">
      <c r="A40" s="13" t="s">
        <v>73</v>
      </c>
      <c r="B40" s="13" t="s">
        <v>62</v>
      </c>
      <c r="C40" s="19">
        <v>10</v>
      </c>
      <c r="D40" s="19">
        <v>3.2</v>
      </c>
      <c r="E40" s="13"/>
      <c r="F40" s="105"/>
      <c r="G40" s="19">
        <f t="shared" si="0"/>
        <v>32</v>
      </c>
      <c r="H40" s="105"/>
      <c r="I40" s="19"/>
    </row>
    <row r="41" spans="1:9" x14ac:dyDescent="0.25">
      <c r="A41" s="13" t="s">
        <v>73</v>
      </c>
      <c r="B41" s="13" t="s">
        <v>63</v>
      </c>
      <c r="C41" s="19">
        <v>8</v>
      </c>
      <c r="D41" s="19">
        <v>22.2</v>
      </c>
      <c r="E41" s="13">
        <v>1.05</v>
      </c>
      <c r="F41" s="105"/>
      <c r="G41" s="19">
        <f t="shared" si="0"/>
        <v>177.6</v>
      </c>
      <c r="H41" s="105"/>
      <c r="I41" s="19">
        <f>PRODUCT(C41,E41)</f>
        <v>8.4</v>
      </c>
    </row>
    <row r="42" spans="1:9" x14ac:dyDescent="0.25">
      <c r="A42" s="13" t="s">
        <v>73</v>
      </c>
      <c r="B42" s="13" t="s">
        <v>70</v>
      </c>
      <c r="C42" s="19">
        <v>1</v>
      </c>
      <c r="D42" s="19">
        <v>31</v>
      </c>
      <c r="E42" s="13">
        <v>2.1</v>
      </c>
      <c r="F42" s="105"/>
      <c r="G42" s="19">
        <f t="shared" si="0"/>
        <v>31</v>
      </c>
      <c r="H42" s="105"/>
      <c r="I42" s="19">
        <f>PRODUCT(C42,E42)</f>
        <v>2.1</v>
      </c>
    </row>
    <row r="43" spans="1:9" x14ac:dyDescent="0.25">
      <c r="A43" s="13" t="s">
        <v>73</v>
      </c>
      <c r="B43" s="13" t="s">
        <v>64</v>
      </c>
      <c r="C43" s="19">
        <v>14</v>
      </c>
      <c r="D43" s="19">
        <v>9</v>
      </c>
      <c r="E43" s="13"/>
      <c r="F43" s="105"/>
      <c r="G43" s="19">
        <f t="shared" si="0"/>
        <v>126</v>
      </c>
      <c r="H43" s="105"/>
      <c r="I43" s="19"/>
    </row>
    <row r="44" spans="1:9" x14ac:dyDescent="0.25">
      <c r="A44" s="13" t="s">
        <v>73</v>
      </c>
      <c r="B44" s="13" t="s">
        <v>65</v>
      </c>
      <c r="C44" s="19">
        <v>2</v>
      </c>
      <c r="D44" s="19">
        <v>2.6</v>
      </c>
      <c r="E44" s="13"/>
      <c r="F44" s="105"/>
      <c r="G44" s="19">
        <f t="shared" si="0"/>
        <v>5.2</v>
      </c>
      <c r="H44" s="105"/>
      <c r="I44" s="19"/>
    </row>
    <row r="45" spans="1:9" x14ac:dyDescent="0.25">
      <c r="A45" s="13" t="s">
        <v>73</v>
      </c>
      <c r="B45" s="13" t="s">
        <v>66</v>
      </c>
      <c r="C45" s="19">
        <v>10</v>
      </c>
      <c r="D45" s="19">
        <v>6.8</v>
      </c>
      <c r="E45" s="13"/>
      <c r="F45" s="105"/>
      <c r="G45" s="19">
        <f t="shared" si="0"/>
        <v>68</v>
      </c>
      <c r="H45" s="105"/>
      <c r="I45" s="19"/>
    </row>
    <row r="46" spans="1:9" x14ac:dyDescent="0.25">
      <c r="A46" s="13" t="s">
        <v>73</v>
      </c>
      <c r="B46" s="13" t="s">
        <v>67</v>
      </c>
      <c r="C46" s="19">
        <v>10</v>
      </c>
      <c r="D46" s="19">
        <v>12.8</v>
      </c>
      <c r="E46" s="13"/>
      <c r="F46" s="105"/>
      <c r="G46" s="19">
        <f t="shared" si="0"/>
        <v>128</v>
      </c>
      <c r="H46" s="105"/>
      <c r="I46" s="19"/>
    </row>
    <row r="47" spans="1:9" x14ac:dyDescent="0.25">
      <c r="A47" s="13" t="s">
        <v>73</v>
      </c>
      <c r="B47" s="13" t="s">
        <v>68</v>
      </c>
      <c r="C47" s="19">
        <v>2</v>
      </c>
      <c r="D47" s="19">
        <v>13.6</v>
      </c>
      <c r="E47" s="13"/>
      <c r="F47" s="105"/>
      <c r="G47" s="19">
        <f t="shared" si="0"/>
        <v>27.2</v>
      </c>
      <c r="H47" s="105"/>
      <c r="I47" s="19"/>
    </row>
    <row r="48" spans="1:9" x14ac:dyDescent="0.25">
      <c r="A48" s="13" t="s">
        <v>73</v>
      </c>
      <c r="B48" s="13" t="s">
        <v>71</v>
      </c>
      <c r="C48" s="19">
        <v>1</v>
      </c>
      <c r="D48" s="19">
        <v>13</v>
      </c>
      <c r="E48" s="13"/>
      <c r="F48" s="106"/>
      <c r="G48" s="19">
        <f t="shared" si="0"/>
        <v>13</v>
      </c>
      <c r="H48" s="106"/>
      <c r="I48" s="19"/>
    </row>
    <row r="49" spans="1:9" x14ac:dyDescent="0.25">
      <c r="C49" s="18"/>
      <c r="D49" s="18"/>
      <c r="G49" s="18"/>
      <c r="I49" s="18"/>
    </row>
    <row r="50" spans="1:9" x14ac:dyDescent="0.25">
      <c r="A50" s="13" t="s">
        <v>74</v>
      </c>
      <c r="B50" s="13" t="s">
        <v>61</v>
      </c>
      <c r="C50" s="19">
        <v>7</v>
      </c>
      <c r="D50" s="19">
        <v>3.2</v>
      </c>
      <c r="E50" s="13"/>
      <c r="F50" s="104"/>
      <c r="G50" s="19">
        <f t="shared" si="0"/>
        <v>22.400000000000002</v>
      </c>
      <c r="H50" s="104"/>
      <c r="I50" s="19"/>
    </row>
    <row r="51" spans="1:9" x14ac:dyDescent="0.25">
      <c r="A51" s="13" t="s">
        <v>74</v>
      </c>
      <c r="B51" s="13" t="s">
        <v>62</v>
      </c>
      <c r="C51" s="19">
        <v>10</v>
      </c>
      <c r="D51" s="19">
        <v>3.2</v>
      </c>
      <c r="E51" s="13"/>
      <c r="F51" s="105"/>
      <c r="G51" s="19">
        <f t="shared" si="0"/>
        <v>32</v>
      </c>
      <c r="H51" s="105"/>
      <c r="I51" s="19"/>
    </row>
    <row r="52" spans="1:9" x14ac:dyDescent="0.25">
      <c r="A52" s="13" t="s">
        <v>74</v>
      </c>
      <c r="B52" s="13" t="s">
        <v>63</v>
      </c>
      <c r="C52" s="19">
        <v>8</v>
      </c>
      <c r="D52" s="19">
        <v>22.2</v>
      </c>
      <c r="E52" s="13">
        <v>1.05</v>
      </c>
      <c r="F52" s="105"/>
      <c r="G52" s="19">
        <f t="shared" si="0"/>
        <v>177.6</v>
      </c>
      <c r="H52" s="105"/>
      <c r="I52" s="19">
        <f>PRODUCT(C52,E52)</f>
        <v>8.4</v>
      </c>
    </row>
    <row r="53" spans="1:9" x14ac:dyDescent="0.25">
      <c r="A53" s="13" t="s">
        <v>74</v>
      </c>
      <c r="B53" s="13" t="s">
        <v>70</v>
      </c>
      <c r="C53" s="19">
        <v>1</v>
      </c>
      <c r="D53" s="19">
        <v>31</v>
      </c>
      <c r="E53" s="13">
        <v>2.1</v>
      </c>
      <c r="F53" s="105"/>
      <c r="G53" s="19">
        <f t="shared" si="0"/>
        <v>31</v>
      </c>
      <c r="H53" s="105"/>
      <c r="I53" s="19">
        <f>PRODUCT(C53,E53)</f>
        <v>2.1</v>
      </c>
    </row>
    <row r="54" spans="1:9" x14ac:dyDescent="0.25">
      <c r="A54" s="13" t="s">
        <v>74</v>
      </c>
      <c r="B54" s="13" t="s">
        <v>64</v>
      </c>
      <c r="C54" s="19">
        <v>14</v>
      </c>
      <c r="D54" s="19">
        <v>9</v>
      </c>
      <c r="E54" s="13"/>
      <c r="F54" s="105"/>
      <c r="G54" s="19">
        <f t="shared" si="0"/>
        <v>126</v>
      </c>
      <c r="H54" s="105"/>
      <c r="I54" s="19"/>
    </row>
    <row r="55" spans="1:9" x14ac:dyDescent="0.25">
      <c r="A55" s="13" t="s">
        <v>74</v>
      </c>
      <c r="B55" s="13" t="s">
        <v>65</v>
      </c>
      <c r="C55" s="19">
        <v>2</v>
      </c>
      <c r="D55" s="19">
        <v>2.6</v>
      </c>
      <c r="E55" s="13"/>
      <c r="F55" s="105"/>
      <c r="G55" s="19">
        <f t="shared" si="0"/>
        <v>5.2</v>
      </c>
      <c r="H55" s="105"/>
      <c r="I55" s="19"/>
    </row>
    <row r="56" spans="1:9" x14ac:dyDescent="0.25">
      <c r="A56" s="13" t="s">
        <v>74</v>
      </c>
      <c r="B56" s="13" t="s">
        <v>66</v>
      </c>
      <c r="C56" s="19">
        <v>10</v>
      </c>
      <c r="D56" s="19">
        <v>6.8</v>
      </c>
      <c r="E56" s="13"/>
      <c r="F56" s="105"/>
      <c r="G56" s="19">
        <f t="shared" si="0"/>
        <v>68</v>
      </c>
      <c r="H56" s="105"/>
      <c r="I56" s="19"/>
    </row>
    <row r="57" spans="1:9" x14ac:dyDescent="0.25">
      <c r="A57" s="13" t="s">
        <v>74</v>
      </c>
      <c r="B57" s="13" t="s">
        <v>67</v>
      </c>
      <c r="C57" s="19">
        <v>10</v>
      </c>
      <c r="D57" s="19">
        <v>12.8</v>
      </c>
      <c r="E57" s="13"/>
      <c r="F57" s="105"/>
      <c r="G57" s="19">
        <f t="shared" si="0"/>
        <v>128</v>
      </c>
      <c r="H57" s="105"/>
      <c r="I57" s="19"/>
    </row>
    <row r="58" spans="1:9" x14ac:dyDescent="0.25">
      <c r="A58" s="13" t="s">
        <v>74</v>
      </c>
      <c r="B58" s="13" t="s">
        <v>68</v>
      </c>
      <c r="C58" s="19">
        <v>2</v>
      </c>
      <c r="D58" s="19">
        <v>13.6</v>
      </c>
      <c r="E58" s="13"/>
      <c r="F58" s="105"/>
      <c r="G58" s="19">
        <f t="shared" si="0"/>
        <v>27.2</v>
      </c>
      <c r="H58" s="105"/>
      <c r="I58" s="19"/>
    </row>
    <row r="59" spans="1:9" x14ac:dyDescent="0.25">
      <c r="A59" s="13" t="s">
        <v>74</v>
      </c>
      <c r="B59" s="13" t="s">
        <v>71</v>
      </c>
      <c r="C59" s="19">
        <v>1</v>
      </c>
      <c r="D59" s="19">
        <v>13</v>
      </c>
      <c r="E59" s="13"/>
      <c r="F59" s="106"/>
      <c r="G59" s="19">
        <f t="shared" si="0"/>
        <v>13</v>
      </c>
      <c r="H59" s="106"/>
      <c r="I59" s="19"/>
    </row>
    <row r="60" spans="1:9" x14ac:dyDescent="0.25">
      <c r="C60" s="18"/>
      <c r="D60" s="18"/>
      <c r="G60" s="18"/>
      <c r="I60" s="18"/>
    </row>
    <row r="61" spans="1:9" x14ac:dyDescent="0.25">
      <c r="A61" s="13" t="s">
        <v>75</v>
      </c>
      <c r="B61" s="13" t="s">
        <v>61</v>
      </c>
      <c r="C61" s="19">
        <v>7</v>
      </c>
      <c r="D61" s="19">
        <v>3.2</v>
      </c>
      <c r="E61" s="13"/>
      <c r="F61" s="104"/>
      <c r="G61" s="19">
        <f t="shared" si="0"/>
        <v>22.400000000000002</v>
      </c>
      <c r="H61" s="104"/>
      <c r="I61" s="19"/>
    </row>
    <row r="62" spans="1:9" x14ac:dyDescent="0.25">
      <c r="A62" s="13" t="s">
        <v>75</v>
      </c>
      <c r="B62" s="13" t="s">
        <v>62</v>
      </c>
      <c r="C62" s="19">
        <v>10</v>
      </c>
      <c r="D62" s="19">
        <v>3.2</v>
      </c>
      <c r="E62" s="13"/>
      <c r="F62" s="105"/>
      <c r="G62" s="19">
        <f t="shared" si="0"/>
        <v>32</v>
      </c>
      <c r="H62" s="105"/>
      <c r="I62" s="19"/>
    </row>
    <row r="63" spans="1:9" x14ac:dyDescent="0.25">
      <c r="A63" s="13" t="s">
        <v>75</v>
      </c>
      <c r="B63" s="13" t="s">
        <v>63</v>
      </c>
      <c r="C63" s="19">
        <v>8</v>
      </c>
      <c r="D63" s="19">
        <v>22.2</v>
      </c>
      <c r="E63" s="13">
        <v>1.05</v>
      </c>
      <c r="F63" s="105"/>
      <c r="G63" s="19">
        <f t="shared" si="0"/>
        <v>177.6</v>
      </c>
      <c r="H63" s="105"/>
      <c r="I63" s="19">
        <f>PRODUCT(C63,E63)</f>
        <v>8.4</v>
      </c>
    </row>
    <row r="64" spans="1:9" x14ac:dyDescent="0.25">
      <c r="A64" s="13" t="s">
        <v>75</v>
      </c>
      <c r="B64" s="13" t="s">
        <v>70</v>
      </c>
      <c r="C64" s="19">
        <v>1</v>
      </c>
      <c r="D64" s="19">
        <v>31</v>
      </c>
      <c r="E64" s="13">
        <v>2.1</v>
      </c>
      <c r="F64" s="105"/>
      <c r="G64" s="19">
        <f t="shared" si="0"/>
        <v>31</v>
      </c>
      <c r="H64" s="105"/>
      <c r="I64" s="19">
        <f>PRODUCT(C64,E64)</f>
        <v>2.1</v>
      </c>
    </row>
    <row r="65" spans="1:9" x14ac:dyDescent="0.25">
      <c r="A65" s="13" t="s">
        <v>75</v>
      </c>
      <c r="B65" s="13" t="s">
        <v>64</v>
      </c>
      <c r="C65" s="19">
        <v>14</v>
      </c>
      <c r="D65" s="19">
        <v>9</v>
      </c>
      <c r="E65" s="13"/>
      <c r="F65" s="105"/>
      <c r="G65" s="19">
        <f t="shared" si="0"/>
        <v>126</v>
      </c>
      <c r="H65" s="105"/>
      <c r="I65" s="19"/>
    </row>
    <row r="66" spans="1:9" x14ac:dyDescent="0.25">
      <c r="A66" s="13" t="s">
        <v>75</v>
      </c>
      <c r="B66" s="13" t="s">
        <v>65</v>
      </c>
      <c r="C66" s="19">
        <v>2</v>
      </c>
      <c r="D66" s="19">
        <v>2.6</v>
      </c>
      <c r="E66" s="13"/>
      <c r="F66" s="105"/>
      <c r="G66" s="19">
        <f t="shared" si="0"/>
        <v>5.2</v>
      </c>
      <c r="H66" s="105"/>
      <c r="I66" s="19"/>
    </row>
    <row r="67" spans="1:9" x14ac:dyDescent="0.25">
      <c r="A67" s="13" t="s">
        <v>75</v>
      </c>
      <c r="B67" s="13" t="s">
        <v>66</v>
      </c>
      <c r="C67" s="19">
        <v>10</v>
      </c>
      <c r="D67" s="19">
        <v>6.8</v>
      </c>
      <c r="E67" s="13"/>
      <c r="F67" s="105"/>
      <c r="G67" s="19">
        <f t="shared" si="0"/>
        <v>68</v>
      </c>
      <c r="H67" s="105"/>
      <c r="I67" s="19"/>
    </row>
    <row r="68" spans="1:9" x14ac:dyDescent="0.25">
      <c r="A68" s="13" t="s">
        <v>75</v>
      </c>
      <c r="B68" s="13" t="s">
        <v>67</v>
      </c>
      <c r="C68" s="19">
        <v>10</v>
      </c>
      <c r="D68" s="19">
        <v>12.8</v>
      </c>
      <c r="E68" s="13"/>
      <c r="F68" s="105"/>
      <c r="G68" s="19">
        <f t="shared" si="0"/>
        <v>128</v>
      </c>
      <c r="H68" s="105"/>
      <c r="I68" s="19"/>
    </row>
    <row r="69" spans="1:9" x14ac:dyDescent="0.25">
      <c r="A69" s="13" t="s">
        <v>75</v>
      </c>
      <c r="B69" s="13" t="s">
        <v>68</v>
      </c>
      <c r="C69" s="19">
        <v>2</v>
      </c>
      <c r="D69" s="19">
        <v>13.6</v>
      </c>
      <c r="E69" s="13"/>
      <c r="F69" s="105"/>
      <c r="G69" s="19">
        <f t="shared" si="0"/>
        <v>27.2</v>
      </c>
      <c r="H69" s="105"/>
      <c r="I69" s="19"/>
    </row>
    <row r="70" spans="1:9" x14ac:dyDescent="0.25">
      <c r="A70" s="13" t="s">
        <v>75</v>
      </c>
      <c r="B70" s="13" t="s">
        <v>71</v>
      </c>
      <c r="C70" s="19">
        <v>1</v>
      </c>
      <c r="D70" s="19">
        <v>13</v>
      </c>
      <c r="E70" s="13"/>
      <c r="F70" s="106"/>
      <c r="G70" s="19">
        <f t="shared" si="0"/>
        <v>13</v>
      </c>
      <c r="H70" s="106"/>
      <c r="I70" s="19"/>
    </row>
    <row r="71" spans="1:9" x14ac:dyDescent="0.25">
      <c r="C71" s="18"/>
      <c r="D71" s="18"/>
      <c r="G71" s="18"/>
      <c r="I71" s="18"/>
    </row>
    <row r="72" spans="1:9" x14ac:dyDescent="0.25">
      <c r="A72" s="13" t="s">
        <v>76</v>
      </c>
      <c r="B72" s="13" t="s">
        <v>61</v>
      </c>
      <c r="C72" s="19">
        <v>7</v>
      </c>
      <c r="D72" s="19">
        <v>3.2</v>
      </c>
      <c r="E72" s="13"/>
      <c r="F72" s="104"/>
      <c r="G72" s="19">
        <f t="shared" si="0"/>
        <v>22.400000000000002</v>
      </c>
      <c r="H72" s="104"/>
      <c r="I72" s="19"/>
    </row>
    <row r="73" spans="1:9" x14ac:dyDescent="0.25">
      <c r="A73" s="13" t="s">
        <v>76</v>
      </c>
      <c r="B73" s="13" t="s">
        <v>62</v>
      </c>
      <c r="C73" s="19">
        <v>10</v>
      </c>
      <c r="D73" s="19">
        <v>3.2</v>
      </c>
      <c r="E73" s="13"/>
      <c r="F73" s="105"/>
      <c r="G73" s="19">
        <f t="shared" ref="G73:G81" si="1">PRODUCT(C73,D73)</f>
        <v>32</v>
      </c>
      <c r="H73" s="105"/>
      <c r="I73" s="19"/>
    </row>
    <row r="74" spans="1:9" x14ac:dyDescent="0.25">
      <c r="A74" s="13" t="s">
        <v>76</v>
      </c>
      <c r="B74" s="13" t="s">
        <v>63</v>
      </c>
      <c r="C74" s="19">
        <v>8</v>
      </c>
      <c r="D74" s="19">
        <v>22.2</v>
      </c>
      <c r="E74" s="13">
        <v>1.05</v>
      </c>
      <c r="F74" s="105"/>
      <c r="G74" s="19">
        <f t="shared" si="1"/>
        <v>177.6</v>
      </c>
      <c r="H74" s="105"/>
      <c r="I74" s="19">
        <f>PRODUCT(C74,E74)</f>
        <v>8.4</v>
      </c>
    </row>
    <row r="75" spans="1:9" x14ac:dyDescent="0.25">
      <c r="A75" s="13" t="s">
        <v>76</v>
      </c>
      <c r="B75" s="13" t="s">
        <v>70</v>
      </c>
      <c r="C75" s="19">
        <v>1</v>
      </c>
      <c r="D75" s="19">
        <v>31</v>
      </c>
      <c r="E75" s="13">
        <v>2.1</v>
      </c>
      <c r="F75" s="105"/>
      <c r="G75" s="19">
        <f t="shared" si="1"/>
        <v>31</v>
      </c>
      <c r="H75" s="105"/>
      <c r="I75" s="19">
        <f>PRODUCT(C75,E75)</f>
        <v>2.1</v>
      </c>
    </row>
    <row r="76" spans="1:9" x14ac:dyDescent="0.25">
      <c r="A76" s="13" t="s">
        <v>76</v>
      </c>
      <c r="B76" s="13" t="s">
        <v>64</v>
      </c>
      <c r="C76" s="19">
        <v>14</v>
      </c>
      <c r="D76" s="19">
        <v>9</v>
      </c>
      <c r="E76" s="13"/>
      <c r="F76" s="105"/>
      <c r="G76" s="19">
        <f t="shared" si="1"/>
        <v>126</v>
      </c>
      <c r="H76" s="105"/>
      <c r="I76" s="19"/>
    </row>
    <row r="77" spans="1:9" x14ac:dyDescent="0.25">
      <c r="A77" s="13" t="s">
        <v>76</v>
      </c>
      <c r="B77" s="13" t="s">
        <v>65</v>
      </c>
      <c r="C77" s="19">
        <v>2</v>
      </c>
      <c r="D77" s="19">
        <v>2.6</v>
      </c>
      <c r="E77" s="13"/>
      <c r="F77" s="105"/>
      <c r="G77" s="19">
        <f t="shared" si="1"/>
        <v>5.2</v>
      </c>
      <c r="H77" s="105"/>
      <c r="I77" s="19"/>
    </row>
    <row r="78" spans="1:9" x14ac:dyDescent="0.25">
      <c r="A78" s="13" t="s">
        <v>76</v>
      </c>
      <c r="B78" s="13" t="s">
        <v>66</v>
      </c>
      <c r="C78" s="19">
        <v>10</v>
      </c>
      <c r="D78" s="19">
        <v>6.8</v>
      </c>
      <c r="E78" s="13"/>
      <c r="F78" s="105"/>
      <c r="G78" s="19">
        <f t="shared" si="1"/>
        <v>68</v>
      </c>
      <c r="H78" s="105"/>
      <c r="I78" s="19"/>
    </row>
    <row r="79" spans="1:9" x14ac:dyDescent="0.25">
      <c r="A79" s="13" t="s">
        <v>76</v>
      </c>
      <c r="B79" s="13" t="s">
        <v>67</v>
      </c>
      <c r="C79" s="19">
        <v>10</v>
      </c>
      <c r="D79" s="19">
        <v>12.8</v>
      </c>
      <c r="E79" s="13"/>
      <c r="F79" s="105"/>
      <c r="G79" s="19">
        <f t="shared" si="1"/>
        <v>128</v>
      </c>
      <c r="H79" s="105"/>
      <c r="I79" s="19"/>
    </row>
    <row r="80" spans="1:9" x14ac:dyDescent="0.25">
      <c r="A80" s="13" t="s">
        <v>76</v>
      </c>
      <c r="B80" s="13" t="s">
        <v>68</v>
      </c>
      <c r="C80" s="19">
        <v>2</v>
      </c>
      <c r="D80" s="19">
        <v>13.6</v>
      </c>
      <c r="E80" s="13"/>
      <c r="F80" s="105"/>
      <c r="G80" s="19">
        <f t="shared" si="1"/>
        <v>27.2</v>
      </c>
      <c r="H80" s="105"/>
      <c r="I80" s="19"/>
    </row>
    <row r="81" spans="1:9" x14ac:dyDescent="0.25">
      <c r="A81" s="13" t="s">
        <v>76</v>
      </c>
      <c r="B81" s="13" t="s">
        <v>71</v>
      </c>
      <c r="C81" s="19">
        <v>3</v>
      </c>
      <c r="D81" s="19">
        <v>13</v>
      </c>
      <c r="E81" s="13"/>
      <c r="F81" s="106"/>
      <c r="G81" s="19">
        <f t="shared" si="1"/>
        <v>39</v>
      </c>
      <c r="H81" s="106"/>
      <c r="I81" s="19"/>
    </row>
    <row r="82" spans="1:9" x14ac:dyDescent="0.25">
      <c r="C82" s="18"/>
      <c r="D82" s="18"/>
      <c r="G82" s="18"/>
      <c r="I82" s="18"/>
    </row>
    <row r="83" spans="1:9" x14ac:dyDescent="0.25">
      <c r="A83" s="13" t="s">
        <v>77</v>
      </c>
      <c r="B83" s="13" t="s">
        <v>61</v>
      </c>
      <c r="C83" s="19">
        <v>7</v>
      </c>
      <c r="D83" s="19">
        <v>3.2</v>
      </c>
      <c r="E83" s="13"/>
      <c r="F83" s="104"/>
      <c r="G83" s="19">
        <f t="shared" ref="G83:G91" si="2">PRODUCT(C83,D83)</f>
        <v>22.400000000000002</v>
      </c>
      <c r="H83" s="104"/>
      <c r="I83" s="19"/>
    </row>
    <row r="84" spans="1:9" x14ac:dyDescent="0.25">
      <c r="A84" s="13" t="s">
        <v>77</v>
      </c>
      <c r="B84" s="13" t="s">
        <v>62</v>
      </c>
      <c r="C84" s="19">
        <v>10</v>
      </c>
      <c r="D84" s="19">
        <v>3.2</v>
      </c>
      <c r="E84" s="13"/>
      <c r="F84" s="105"/>
      <c r="G84" s="19">
        <f t="shared" si="2"/>
        <v>32</v>
      </c>
      <c r="H84" s="105"/>
      <c r="I84" s="19"/>
    </row>
    <row r="85" spans="1:9" x14ac:dyDescent="0.25">
      <c r="A85" s="13" t="s">
        <v>77</v>
      </c>
      <c r="B85" s="13" t="s">
        <v>63</v>
      </c>
      <c r="C85" s="19">
        <v>8</v>
      </c>
      <c r="D85" s="19">
        <v>22.2</v>
      </c>
      <c r="E85" s="13">
        <v>1.05</v>
      </c>
      <c r="F85" s="105"/>
      <c r="G85" s="19">
        <f t="shared" si="2"/>
        <v>177.6</v>
      </c>
      <c r="H85" s="105"/>
      <c r="I85" s="19">
        <f>PRODUCT(C85,E85)</f>
        <v>8.4</v>
      </c>
    </row>
    <row r="86" spans="1:9" x14ac:dyDescent="0.25">
      <c r="A86" s="13" t="s">
        <v>77</v>
      </c>
      <c r="B86" s="13" t="s">
        <v>70</v>
      </c>
      <c r="C86" s="19">
        <v>1</v>
      </c>
      <c r="D86" s="19">
        <v>31</v>
      </c>
      <c r="E86" s="13">
        <v>2.1</v>
      </c>
      <c r="F86" s="105"/>
      <c r="G86" s="19">
        <f t="shared" si="2"/>
        <v>31</v>
      </c>
      <c r="H86" s="105"/>
      <c r="I86" s="19">
        <f>PRODUCT(C86,E86)</f>
        <v>2.1</v>
      </c>
    </row>
    <row r="87" spans="1:9" x14ac:dyDescent="0.25">
      <c r="A87" s="13" t="s">
        <v>77</v>
      </c>
      <c r="B87" s="13" t="s">
        <v>78</v>
      </c>
      <c r="C87" s="19">
        <v>14</v>
      </c>
      <c r="D87" s="19">
        <v>4.5999999999999996</v>
      </c>
      <c r="E87" s="13"/>
      <c r="F87" s="105"/>
      <c r="G87" s="19">
        <f t="shared" si="2"/>
        <v>64.399999999999991</v>
      </c>
      <c r="H87" s="105"/>
      <c r="I87" s="19"/>
    </row>
    <row r="88" spans="1:9" x14ac:dyDescent="0.25">
      <c r="A88" s="13" t="s">
        <v>77</v>
      </c>
      <c r="B88" s="13" t="s">
        <v>65</v>
      </c>
      <c r="C88" s="19">
        <v>2</v>
      </c>
      <c r="D88" s="19">
        <v>2.6</v>
      </c>
      <c r="E88" s="13"/>
      <c r="F88" s="105"/>
      <c r="G88" s="19">
        <f t="shared" si="2"/>
        <v>5.2</v>
      </c>
      <c r="H88" s="105"/>
      <c r="I88" s="19"/>
    </row>
    <row r="89" spans="1:9" x14ac:dyDescent="0.25">
      <c r="A89" s="13" t="s">
        <v>77</v>
      </c>
      <c r="B89" s="13" t="s">
        <v>66</v>
      </c>
      <c r="C89" s="19">
        <v>10</v>
      </c>
      <c r="D89" s="19">
        <v>6.8</v>
      </c>
      <c r="E89" s="13"/>
      <c r="F89" s="105"/>
      <c r="G89" s="19">
        <f t="shared" si="2"/>
        <v>68</v>
      </c>
      <c r="H89" s="105"/>
      <c r="I89" s="19"/>
    </row>
    <row r="90" spans="1:9" x14ac:dyDescent="0.25">
      <c r="A90" s="13" t="s">
        <v>77</v>
      </c>
      <c r="B90" s="13" t="s">
        <v>67</v>
      </c>
      <c r="C90" s="19">
        <v>10</v>
      </c>
      <c r="D90" s="19">
        <v>12.8</v>
      </c>
      <c r="E90" s="13"/>
      <c r="F90" s="105"/>
      <c r="G90" s="19">
        <f t="shared" si="2"/>
        <v>128</v>
      </c>
      <c r="H90" s="105"/>
      <c r="I90" s="19"/>
    </row>
    <row r="91" spans="1:9" x14ac:dyDescent="0.25">
      <c r="A91" s="13" t="s">
        <v>77</v>
      </c>
      <c r="B91" s="13" t="s">
        <v>71</v>
      </c>
      <c r="C91" s="19">
        <v>1</v>
      </c>
      <c r="D91" s="19">
        <v>13</v>
      </c>
      <c r="E91" s="13"/>
      <c r="F91" s="106"/>
      <c r="G91" s="19">
        <f t="shared" si="2"/>
        <v>13</v>
      </c>
      <c r="H91" s="106"/>
      <c r="I91" s="19"/>
    </row>
    <row r="92" spans="1:9" x14ac:dyDescent="0.25">
      <c r="C92" s="18"/>
      <c r="D92" s="18"/>
      <c r="G92" s="18"/>
      <c r="I92" s="18"/>
    </row>
    <row r="93" spans="1:9" ht="16.5" thickBot="1" x14ac:dyDescent="0.3">
      <c r="C93" s="18"/>
      <c r="D93" s="18"/>
      <c r="G93" s="18"/>
      <c r="I93" s="18"/>
    </row>
    <row r="94" spans="1:9" ht="16.5" thickBot="1" x14ac:dyDescent="0.3">
      <c r="C94" s="18"/>
      <c r="D94" s="107" t="s">
        <v>79</v>
      </c>
      <c r="E94" s="107"/>
      <c r="F94" s="20"/>
      <c r="G94" s="21">
        <f>SUM(G5:G91)</f>
        <v>5084.7999999999984</v>
      </c>
      <c r="H94" s="22" t="s">
        <v>0</v>
      </c>
      <c r="I94" s="18"/>
    </row>
    <row r="95" spans="1:9" ht="16.5" thickBot="1" x14ac:dyDescent="0.3">
      <c r="C95" s="18"/>
      <c r="D95" s="103" t="s">
        <v>80</v>
      </c>
      <c r="E95" s="103"/>
      <c r="F95" s="20"/>
      <c r="G95" s="23">
        <f>SUM(I10)</f>
        <v>10.5</v>
      </c>
      <c r="H95" s="24" t="s">
        <v>48</v>
      </c>
      <c r="I95" s="18"/>
    </row>
    <row r="96" spans="1:9" ht="16.5" thickBot="1" x14ac:dyDescent="0.3">
      <c r="C96" s="18"/>
      <c r="D96" s="103" t="s">
        <v>81</v>
      </c>
      <c r="E96" s="103"/>
      <c r="F96" s="20"/>
      <c r="G96" s="23">
        <f>SUM(I19:I86)</f>
        <v>73.5</v>
      </c>
      <c r="H96" s="24" t="s">
        <v>48</v>
      </c>
      <c r="I96" s="18"/>
    </row>
    <row r="97" spans="3:9" x14ac:dyDescent="0.25">
      <c r="C97" s="18"/>
      <c r="D97" s="18"/>
      <c r="G97" s="18"/>
      <c r="I97" s="18"/>
    </row>
  </sheetData>
  <mergeCells count="20">
    <mergeCell ref="F28:F37"/>
    <mergeCell ref="H28:H37"/>
    <mergeCell ref="A2:I2"/>
    <mergeCell ref="F7:F15"/>
    <mergeCell ref="H7:H15"/>
    <mergeCell ref="F17:F26"/>
    <mergeCell ref="H17:H26"/>
    <mergeCell ref="F39:F48"/>
    <mergeCell ref="H39:H48"/>
    <mergeCell ref="F50:F59"/>
    <mergeCell ref="H50:H59"/>
    <mergeCell ref="F61:F70"/>
    <mergeCell ref="H61:H70"/>
    <mergeCell ref="D96:E96"/>
    <mergeCell ref="F72:F81"/>
    <mergeCell ref="H72:H81"/>
    <mergeCell ref="F83:F91"/>
    <mergeCell ref="H83:H91"/>
    <mergeCell ref="D94:E94"/>
    <mergeCell ref="D95:E9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53"/>
  <sheetViews>
    <sheetView tabSelected="1" zoomScale="80" zoomScaleNormal="80" workbookViewId="0">
      <selection activeCell="K14" sqref="K14"/>
    </sheetView>
  </sheetViews>
  <sheetFormatPr baseColWidth="10" defaultColWidth="11" defaultRowHeight="15" x14ac:dyDescent="0.2"/>
  <cols>
    <col min="1" max="1" width="2.125" style="25" customWidth="1"/>
    <col min="2" max="2" width="12.5" style="25" customWidth="1"/>
    <col min="3" max="3" width="27.5" style="25" bestFit="1" customWidth="1"/>
    <col min="4" max="4" width="1.125" style="25" customWidth="1"/>
    <col min="5" max="5" width="56.5" style="25" customWidth="1"/>
    <col min="6" max="6" width="1.625" style="25" customWidth="1"/>
    <col min="7" max="7" width="9.25" style="25" customWidth="1"/>
    <col min="8" max="8" width="12.5" style="25" bestFit="1" customWidth="1"/>
    <col min="9" max="9" width="3" style="25" customWidth="1"/>
    <col min="10" max="10" width="11" style="25"/>
    <col min="11" max="11" width="14.125" style="25" bestFit="1" customWidth="1"/>
    <col min="12" max="16384" width="11" style="25"/>
  </cols>
  <sheetData>
    <row r="1" spans="2:15" ht="6.75" customHeight="1" x14ac:dyDescent="0.2"/>
    <row r="2" spans="2:15" s="26" customFormat="1" ht="33.75" customHeight="1" x14ac:dyDescent="0.25">
      <c r="B2" s="109" t="s">
        <v>44</v>
      </c>
      <c r="C2" s="110"/>
      <c r="D2" s="111"/>
      <c r="E2" s="109" t="s">
        <v>45</v>
      </c>
      <c r="F2" s="111"/>
      <c r="G2" s="12" t="s">
        <v>1</v>
      </c>
      <c r="H2" s="15" t="s">
        <v>2</v>
      </c>
    </row>
    <row r="3" spans="2:15" s="26" customFormat="1" ht="15.75" thickBot="1" x14ac:dyDescent="0.3">
      <c r="B3" s="27"/>
      <c r="C3" s="28"/>
      <c r="D3" s="27"/>
      <c r="E3" s="28"/>
      <c r="F3" s="27"/>
      <c r="G3" s="27"/>
      <c r="H3" s="27"/>
    </row>
    <row r="4" spans="2:15" ht="20.25" thickBot="1" x14ac:dyDescent="0.25">
      <c r="B4" s="115" t="s">
        <v>3</v>
      </c>
      <c r="C4" s="116"/>
      <c r="D4" s="116"/>
      <c r="E4" s="116"/>
      <c r="F4" s="116"/>
      <c r="G4" s="116"/>
      <c r="H4" s="117"/>
    </row>
    <row r="5" spans="2:15" ht="15.75" x14ac:dyDescent="0.25">
      <c r="B5" s="29"/>
      <c r="C5" s="72" t="s">
        <v>4</v>
      </c>
      <c r="D5" s="30"/>
      <c r="E5" s="73"/>
      <c r="F5" s="30"/>
      <c r="G5" s="30"/>
      <c r="H5" s="32"/>
    </row>
    <row r="6" spans="2:15" ht="15.75" x14ac:dyDescent="0.25">
      <c r="B6" s="33"/>
      <c r="C6" s="84" t="s">
        <v>5</v>
      </c>
      <c r="D6" s="50"/>
      <c r="E6" s="85" t="s">
        <v>93</v>
      </c>
      <c r="F6" s="34"/>
      <c r="G6" s="27" t="s">
        <v>48</v>
      </c>
      <c r="H6" s="92">
        <v>10.5</v>
      </c>
    </row>
    <row r="7" spans="2:15" ht="15.75" x14ac:dyDescent="0.25">
      <c r="B7" s="33"/>
      <c r="C7" s="84" t="s">
        <v>82</v>
      </c>
      <c r="D7" s="50"/>
      <c r="E7" s="85" t="s">
        <v>94</v>
      </c>
      <c r="F7" s="34"/>
      <c r="G7" s="27" t="s">
        <v>48</v>
      </c>
      <c r="H7" s="92">
        <f>H6/2</f>
        <v>5.25</v>
      </c>
      <c r="N7" s="26"/>
      <c r="O7" s="26"/>
    </row>
    <row r="8" spans="2:15" s="26" customFormat="1" ht="15.75" x14ac:dyDescent="0.25">
      <c r="B8" s="35"/>
      <c r="C8" s="75"/>
      <c r="D8" s="27"/>
      <c r="E8" s="36" t="s">
        <v>6</v>
      </c>
      <c r="F8" s="27"/>
      <c r="G8" s="27" t="s">
        <v>48</v>
      </c>
      <c r="H8" s="37">
        <f>H6+H7</f>
        <v>15.75</v>
      </c>
      <c r="J8" s="25"/>
      <c r="K8" s="25"/>
      <c r="L8" s="25"/>
    </row>
    <row r="9" spans="2:15" x14ac:dyDescent="0.2">
      <c r="B9" s="33"/>
      <c r="C9" s="34"/>
      <c r="D9" s="34"/>
      <c r="E9" s="74"/>
      <c r="F9" s="34"/>
      <c r="G9" s="34"/>
      <c r="H9" s="38"/>
    </row>
    <row r="10" spans="2:15" ht="16.5" thickBot="1" x14ac:dyDescent="0.3">
      <c r="B10" s="33"/>
      <c r="C10" s="76" t="s">
        <v>7</v>
      </c>
      <c r="D10" s="34"/>
      <c r="E10" s="86" t="s">
        <v>9</v>
      </c>
      <c r="F10" s="34"/>
      <c r="G10" s="34"/>
      <c r="H10" s="39">
        <v>4</v>
      </c>
    </row>
    <row r="11" spans="2:15" s="26" customFormat="1" ht="16.5" thickTop="1" x14ac:dyDescent="0.25">
      <c r="B11" s="35"/>
      <c r="C11" s="75"/>
      <c r="D11" s="27"/>
      <c r="E11" s="36" t="s">
        <v>12</v>
      </c>
      <c r="F11" s="27"/>
      <c r="G11" s="27" t="s">
        <v>106</v>
      </c>
      <c r="H11" s="38">
        <f>_xlfn.IFS(H10=1,Feuil1!D7,H10=2,Feuil1!D8,H10=3,Feuil1!D9,H10=4,Feuil1!D10,H10=5,Feuil1!D11,H10=6,Feuil1!D12)</f>
        <v>300</v>
      </c>
      <c r="J11" s="25"/>
      <c r="K11" s="25"/>
      <c r="L11" s="25"/>
    </row>
    <row r="12" spans="2:15" ht="15.75" thickBot="1" x14ac:dyDescent="0.25">
      <c r="B12" s="33"/>
      <c r="C12" s="34"/>
      <c r="D12" s="34"/>
      <c r="E12" s="74"/>
      <c r="F12" s="34"/>
      <c r="G12" s="34"/>
      <c r="H12" s="38"/>
    </row>
    <row r="13" spans="2:15" ht="16.5" thickBot="1" x14ac:dyDescent="0.3">
      <c r="B13" s="40"/>
      <c r="C13" s="77" t="s">
        <v>13</v>
      </c>
      <c r="D13" s="41"/>
      <c r="E13" s="42" t="s">
        <v>107</v>
      </c>
      <c r="F13" s="41"/>
      <c r="G13" s="43" t="s">
        <v>106</v>
      </c>
      <c r="H13" s="95">
        <v>5084</v>
      </c>
    </row>
    <row r="14" spans="2:15" ht="15.75" thickBot="1" x14ac:dyDescent="0.25">
      <c r="B14" s="124"/>
      <c r="C14" s="124"/>
      <c r="D14" s="124"/>
      <c r="E14" s="124"/>
      <c r="F14" s="124"/>
      <c r="G14" s="124"/>
      <c r="H14" s="124"/>
    </row>
    <row r="15" spans="2:15" ht="20.25" thickBot="1" x14ac:dyDescent="0.35">
      <c r="B15" s="118" t="s">
        <v>83</v>
      </c>
      <c r="C15" s="119"/>
      <c r="D15" s="119"/>
      <c r="E15" s="119"/>
      <c r="F15" s="119"/>
      <c r="G15" s="119"/>
      <c r="H15" s="120"/>
    </row>
    <row r="16" spans="2:15" ht="15.75" x14ac:dyDescent="0.25">
      <c r="B16" s="29"/>
      <c r="C16" s="72" t="s">
        <v>14</v>
      </c>
      <c r="D16" s="30"/>
      <c r="E16" s="31"/>
      <c r="F16" s="30"/>
      <c r="G16" s="30"/>
      <c r="H16" s="32"/>
    </row>
    <row r="17" spans="2:8" ht="15.75" x14ac:dyDescent="0.25">
      <c r="B17" s="33"/>
      <c r="C17" s="83" t="s">
        <v>15</v>
      </c>
      <c r="D17" s="34"/>
      <c r="E17" s="44" t="s">
        <v>16</v>
      </c>
      <c r="F17" s="34"/>
      <c r="G17" s="34" t="s">
        <v>108</v>
      </c>
      <c r="H17" s="45">
        <f>H11*H6</f>
        <v>3150</v>
      </c>
    </row>
    <row r="18" spans="2:8" ht="15.75" x14ac:dyDescent="0.25">
      <c r="B18" s="33"/>
      <c r="C18" s="82" t="s">
        <v>17</v>
      </c>
      <c r="D18" s="34"/>
      <c r="E18" s="44" t="s">
        <v>18</v>
      </c>
      <c r="F18" s="34"/>
      <c r="G18" s="34" t="s">
        <v>108</v>
      </c>
      <c r="H18" s="45">
        <f>H7*H11/2</f>
        <v>787.5</v>
      </c>
    </row>
    <row r="19" spans="2:8" ht="15.75" x14ac:dyDescent="0.25">
      <c r="B19" s="33"/>
      <c r="C19" s="82" t="s">
        <v>13</v>
      </c>
      <c r="D19" s="34"/>
      <c r="E19" s="46"/>
      <c r="F19" s="34"/>
      <c r="G19" s="34" t="s">
        <v>108</v>
      </c>
      <c r="H19" s="45">
        <f>$H$13</f>
        <v>5084</v>
      </c>
    </row>
    <row r="20" spans="2:8" ht="15.75" x14ac:dyDescent="0.25">
      <c r="B20" s="33"/>
      <c r="C20" s="47"/>
      <c r="D20" s="34"/>
      <c r="E20" s="36" t="s">
        <v>19</v>
      </c>
      <c r="F20" s="34"/>
      <c r="G20" s="48" t="s">
        <v>108</v>
      </c>
      <c r="H20" s="49">
        <f>SUM(H17:H19)</f>
        <v>9021.5</v>
      </c>
    </row>
    <row r="21" spans="2:8" ht="15.75" x14ac:dyDescent="0.25">
      <c r="B21" s="33"/>
      <c r="C21" s="50"/>
      <c r="D21" s="34"/>
      <c r="E21" s="51"/>
      <c r="F21" s="34"/>
      <c r="G21" s="48"/>
      <c r="H21" s="52"/>
    </row>
    <row r="22" spans="2:8" ht="15.75" x14ac:dyDescent="0.25">
      <c r="B22" s="33"/>
      <c r="C22" s="69" t="s">
        <v>21</v>
      </c>
      <c r="D22" s="34"/>
      <c r="E22" s="47"/>
      <c r="F22" s="34"/>
      <c r="G22" s="34"/>
      <c r="H22" s="38"/>
    </row>
    <row r="23" spans="2:8" ht="15.75" x14ac:dyDescent="0.25">
      <c r="B23" s="33"/>
      <c r="C23" s="47"/>
      <c r="D23" s="34"/>
      <c r="E23" s="36" t="s">
        <v>22</v>
      </c>
      <c r="F23" s="34"/>
      <c r="G23" s="48" t="s">
        <v>23</v>
      </c>
      <c r="H23" s="94">
        <v>16</v>
      </c>
    </row>
    <row r="24" spans="2:8" ht="16.5" thickBot="1" x14ac:dyDescent="0.3">
      <c r="B24" s="53"/>
      <c r="C24" s="54"/>
      <c r="D24" s="54"/>
      <c r="E24" s="55"/>
      <c r="F24" s="54"/>
      <c r="G24" s="56"/>
      <c r="H24" s="57"/>
    </row>
    <row r="25" spans="2:8" ht="20.25" thickBot="1" x14ac:dyDescent="0.25">
      <c r="B25" s="121" t="s">
        <v>20</v>
      </c>
      <c r="C25" s="122"/>
      <c r="D25" s="122"/>
      <c r="E25" s="122"/>
      <c r="F25" s="122"/>
      <c r="G25" s="122"/>
      <c r="H25" s="123"/>
    </row>
    <row r="26" spans="2:8" x14ac:dyDescent="0.2">
      <c r="B26" s="29"/>
      <c r="C26" s="30"/>
      <c r="D26" s="30"/>
      <c r="E26" s="30"/>
      <c r="F26" s="30"/>
      <c r="G26" s="30"/>
      <c r="H26" s="32"/>
    </row>
    <row r="27" spans="2:8" ht="15.75" x14ac:dyDescent="0.25">
      <c r="B27" s="33"/>
      <c r="C27" s="69" t="s">
        <v>26</v>
      </c>
      <c r="D27" s="34"/>
      <c r="E27" s="67" t="s">
        <v>28</v>
      </c>
      <c r="F27" s="34"/>
      <c r="G27" s="34"/>
      <c r="H27" s="38"/>
    </row>
    <row r="28" spans="2:8" ht="15.75" x14ac:dyDescent="0.25">
      <c r="B28" s="33"/>
      <c r="C28" s="47"/>
      <c r="D28" s="34"/>
      <c r="E28" s="36" t="s">
        <v>30</v>
      </c>
      <c r="F28" s="34"/>
      <c r="G28" s="48" t="s">
        <v>108</v>
      </c>
      <c r="H28" s="96">
        <f>H20/H23</f>
        <v>563.84375</v>
      </c>
    </row>
    <row r="29" spans="2:8" ht="15.75" x14ac:dyDescent="0.25">
      <c r="B29" s="33"/>
      <c r="C29" s="50"/>
      <c r="D29" s="34"/>
      <c r="E29" s="51"/>
      <c r="F29" s="34"/>
      <c r="G29" s="48"/>
      <c r="H29" s="97"/>
    </row>
    <row r="30" spans="2:8" ht="31.5" x14ac:dyDescent="0.25">
      <c r="B30" s="33"/>
      <c r="C30" s="70" t="s">
        <v>84</v>
      </c>
      <c r="D30" s="34"/>
      <c r="E30" s="68" t="s">
        <v>91</v>
      </c>
      <c r="F30" s="34"/>
      <c r="G30" s="48" t="s">
        <v>108</v>
      </c>
      <c r="H30" s="98">
        <f>H20/(H23-4)</f>
        <v>751.79166666666663</v>
      </c>
    </row>
    <row r="31" spans="2:8" ht="15.75" x14ac:dyDescent="0.25">
      <c r="B31" s="33"/>
      <c r="C31" s="71"/>
      <c r="D31" s="50"/>
      <c r="E31" s="59"/>
      <c r="F31" s="34"/>
      <c r="G31" s="48"/>
      <c r="H31" s="60"/>
    </row>
    <row r="32" spans="2:8" ht="16.5" thickBot="1" x14ac:dyDescent="0.3">
      <c r="B32" s="33"/>
      <c r="C32" s="71"/>
      <c r="D32" s="50"/>
      <c r="E32" s="66" t="s">
        <v>85</v>
      </c>
      <c r="F32" s="34"/>
      <c r="G32" s="48"/>
      <c r="H32" s="61" t="s">
        <v>86</v>
      </c>
    </row>
    <row r="33" spans="2:9" ht="16.5" thickTop="1" x14ac:dyDescent="0.25">
      <c r="B33" s="33"/>
      <c r="C33" s="71"/>
      <c r="D33" s="50"/>
      <c r="E33" s="66" t="s">
        <v>88</v>
      </c>
      <c r="F33" s="34"/>
      <c r="G33" s="48"/>
      <c r="H33" s="99">
        <f>_xlfn.IFS(H32="oui",H30,H32="non",Feuil1!G6)</f>
        <v>751.79166666666663</v>
      </c>
    </row>
    <row r="34" spans="2:9" ht="16.5" thickBot="1" x14ac:dyDescent="0.3">
      <c r="B34" s="33"/>
      <c r="C34" s="71"/>
      <c r="D34" s="50"/>
      <c r="E34" s="66" t="s">
        <v>105</v>
      </c>
      <c r="F34" s="34"/>
      <c r="G34" s="48"/>
      <c r="H34" s="61" t="s">
        <v>86</v>
      </c>
    </row>
    <row r="35" spans="2:9" ht="16.5" thickTop="1" x14ac:dyDescent="0.25">
      <c r="B35" s="33"/>
      <c r="C35" s="50"/>
      <c r="D35" s="34"/>
      <c r="E35" s="66" t="s">
        <v>90</v>
      </c>
      <c r="F35" s="34"/>
      <c r="G35" s="48" t="s">
        <v>108</v>
      </c>
      <c r="H35" s="99">
        <f>_xlfn.IFS(H34="oui",2*H30*0.666,H34="non",Feuil1!G6)</f>
        <v>1001.3865</v>
      </c>
    </row>
    <row r="36" spans="2:9" ht="15.75" x14ac:dyDescent="0.25">
      <c r="B36" s="33"/>
      <c r="C36" s="50"/>
      <c r="D36" s="34"/>
      <c r="E36" s="66" t="s">
        <v>89</v>
      </c>
      <c r="F36" s="34"/>
      <c r="G36" s="48" t="s">
        <v>108</v>
      </c>
      <c r="H36" s="99">
        <f>_xlfn.IFS(H34="oui",2*H30*0.3333,H34="non",Feuil1!G6)</f>
        <v>501.14432499999998</v>
      </c>
    </row>
    <row r="37" spans="2:9" ht="15.75" x14ac:dyDescent="0.25">
      <c r="B37" s="33"/>
      <c r="C37" s="50"/>
      <c r="D37" s="34"/>
      <c r="E37" s="64"/>
      <c r="F37" s="34"/>
      <c r="G37" s="48"/>
      <c r="H37" s="58"/>
    </row>
    <row r="38" spans="2:9" ht="16.5" thickBot="1" x14ac:dyDescent="0.3">
      <c r="B38" s="33"/>
      <c r="C38" s="69" t="s">
        <v>32</v>
      </c>
      <c r="D38" s="34"/>
      <c r="E38" s="87" t="s">
        <v>97</v>
      </c>
      <c r="F38" s="34"/>
      <c r="G38" s="27"/>
      <c r="H38" s="61" t="s">
        <v>34</v>
      </c>
    </row>
    <row r="39" spans="2:9" ht="16.5" thickTop="1" x14ac:dyDescent="0.25">
      <c r="B39" s="33"/>
      <c r="C39" s="47"/>
      <c r="D39" s="34"/>
      <c r="E39" s="36" t="s">
        <v>35</v>
      </c>
      <c r="F39" s="34"/>
      <c r="G39" s="27" t="s">
        <v>110</v>
      </c>
      <c r="H39" s="45">
        <f>IF(H38=Feuil1!C20,Feuil1!D20,IF(H38=Feuil1!C21,Feuil1!D21,IF(H38=Feuil1!C22,Feuil1!D22,IF(H38=Feuil1!C23,Feuil1!D23,IF(H38=Feuil1!C24,Feuil1!D24,IF(H38=Feuil1!C25,Feuil1!D25,IF(H38=Feuil1!C26,Feuil1!D26,IF(H38=Feuil1!C27,Feuil1!D27,IF(H38=Feuil1!C28,Feuil1!D28,IF(H38=Feuil1!C29,Feuil1!D29,IF(H38=Feuil1!C30,Feuil1!D30)))))))))))</f>
        <v>1.5</v>
      </c>
    </row>
    <row r="40" spans="2:9" x14ac:dyDescent="0.2">
      <c r="B40" s="33"/>
      <c r="C40" s="34"/>
      <c r="D40" s="34"/>
      <c r="E40" s="34"/>
      <c r="F40" s="34"/>
      <c r="G40" s="34"/>
      <c r="H40" s="38"/>
    </row>
    <row r="41" spans="2:9" ht="16.5" customHeight="1" x14ac:dyDescent="0.25">
      <c r="B41" s="33"/>
      <c r="C41" s="113" t="s">
        <v>96</v>
      </c>
      <c r="D41" s="34"/>
      <c r="E41" s="90" t="s">
        <v>101</v>
      </c>
      <c r="F41" s="34"/>
      <c r="G41" s="81" t="s">
        <v>39</v>
      </c>
      <c r="H41" s="100">
        <f>_xlfn.IFS(H32="oui",H30/H39,H32="non",Feuil1!G6)</f>
        <v>501.1944444444444</v>
      </c>
    </row>
    <row r="42" spans="2:9" ht="15.75" x14ac:dyDescent="0.25">
      <c r="B42" s="33"/>
      <c r="C42" s="113"/>
      <c r="D42" s="34"/>
      <c r="E42" s="91" t="s">
        <v>102</v>
      </c>
      <c r="F42" s="34"/>
      <c r="G42" s="48" t="s">
        <v>41</v>
      </c>
      <c r="H42" s="101">
        <f>_xlfn.IFS(H32="oui",SQRT(H41),H32="non",Feuil1!G6)</f>
        <v>22.387372432789974</v>
      </c>
    </row>
    <row r="43" spans="2:9" ht="16.5" customHeight="1" x14ac:dyDescent="0.25">
      <c r="B43" s="33"/>
      <c r="C43" s="113"/>
      <c r="D43" s="34"/>
      <c r="E43" s="88" t="s">
        <v>100</v>
      </c>
      <c r="F43" s="34"/>
      <c r="G43" s="34"/>
      <c r="H43" s="100">
        <f>_xlfn.IFS(H34="oui",H35/H39,H34="non",Feuil1!G6)</f>
        <v>667.59100000000001</v>
      </c>
    </row>
    <row r="44" spans="2:9" ht="15.75" x14ac:dyDescent="0.25">
      <c r="B44" s="33"/>
      <c r="C44" s="113"/>
      <c r="D44" s="34"/>
      <c r="E44" s="65" t="s">
        <v>98</v>
      </c>
      <c r="F44" s="34"/>
      <c r="G44" s="48"/>
      <c r="H44" s="100">
        <f>_xlfn.IFS(H34="oui",H36/H39,H34="non",Feuil1!G6)</f>
        <v>334.09621666666663</v>
      </c>
    </row>
    <row r="45" spans="2:9" ht="15.75" x14ac:dyDescent="0.25">
      <c r="B45" s="33"/>
      <c r="C45" s="113"/>
      <c r="D45" s="34"/>
      <c r="E45" s="67" t="s">
        <v>95</v>
      </c>
      <c r="F45" s="34"/>
      <c r="G45" s="48" t="s">
        <v>41</v>
      </c>
      <c r="H45" s="101">
        <f>_xlfn.IFS(H34="oui",SQRT(H43),H34="non",Feuil1!G6)</f>
        <v>25.837782412583323</v>
      </c>
    </row>
    <row r="46" spans="2:9" ht="16.5" thickBot="1" x14ac:dyDescent="0.3">
      <c r="B46" s="40"/>
      <c r="C46" s="114"/>
      <c r="D46" s="41"/>
      <c r="E46" s="89" t="s">
        <v>99</v>
      </c>
      <c r="F46" s="41"/>
      <c r="G46" s="80" t="s">
        <v>41</v>
      </c>
      <c r="H46" s="102">
        <f>_xlfn.IFS(H34="oui",SQRT(H44),H34="non",Feuil1!G6)</f>
        <v>18.278299063826115</v>
      </c>
    </row>
    <row r="47" spans="2:9" ht="15.75" x14ac:dyDescent="0.25">
      <c r="B47" s="34"/>
      <c r="C47" s="34"/>
      <c r="D47" s="34"/>
      <c r="E47" s="112" t="s">
        <v>103</v>
      </c>
      <c r="F47" s="112"/>
      <c r="G47" s="112"/>
      <c r="H47" s="112"/>
      <c r="I47" s="79"/>
    </row>
    <row r="48" spans="2:9" ht="15.75" x14ac:dyDescent="0.25">
      <c r="B48" s="34"/>
      <c r="C48" s="34"/>
      <c r="D48" s="34"/>
      <c r="E48" s="51"/>
      <c r="F48" s="50"/>
      <c r="G48" s="48"/>
      <c r="H48" s="78"/>
      <c r="I48" s="79"/>
    </row>
    <row r="49" spans="2:5" x14ac:dyDescent="0.2">
      <c r="B49" s="93"/>
      <c r="C49" s="62" t="s">
        <v>104</v>
      </c>
    </row>
    <row r="51" spans="2:5" x14ac:dyDescent="0.2">
      <c r="B51" s="63"/>
      <c r="C51" s="25" t="s">
        <v>46</v>
      </c>
    </row>
    <row r="53" spans="2:5" x14ac:dyDescent="0.2">
      <c r="B53" s="34" t="s">
        <v>109</v>
      </c>
      <c r="C53" s="34"/>
      <c r="D53" s="34"/>
      <c r="E53" s="34"/>
    </row>
  </sheetData>
  <mergeCells count="8">
    <mergeCell ref="B2:D2"/>
    <mergeCell ref="E2:F2"/>
    <mergeCell ref="E47:H47"/>
    <mergeCell ref="C41:C46"/>
    <mergeCell ref="B4:H4"/>
    <mergeCell ref="B15:H15"/>
    <mergeCell ref="B25:H25"/>
    <mergeCell ref="B14:H14"/>
  </mergeCells>
  <phoneticPr fontId="11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Feuil1!$C$19:$C$30</xm:f>
          </x14:formula1>
          <xm:sqref>H38</xm:sqref>
        </x14:dataValidation>
        <x14:dataValidation type="list" allowBlank="1" showInputMessage="1" showErrorMessage="1" xr:uid="{00000000-0002-0000-0100-000001000000}">
          <x14:formula1>
            <xm:f>Feuil1!$C$7:$C$12</xm:f>
          </x14:formula1>
          <xm:sqref>H10</xm:sqref>
        </x14:dataValidation>
        <x14:dataValidation type="list" allowBlank="1" showInputMessage="1" showErrorMessage="1" xr:uid="{3C2409AC-7262-4BFF-9175-21CFDD10CAEB}">
          <x14:formula1>
            <xm:f>Feuil1!$F$6:$F$7</xm:f>
          </x14:formula1>
          <xm:sqref>H32 H34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8C485-1BFF-4B8D-8BA8-5991D05CD621}">
  <dimension ref="C5:G30"/>
  <sheetViews>
    <sheetView workbookViewId="0">
      <selection activeCell="H11" sqref="H11"/>
    </sheetView>
  </sheetViews>
  <sheetFormatPr baseColWidth="10" defaultRowHeight="15.75" x14ac:dyDescent="0.25"/>
  <sheetData>
    <row r="5" spans="3:7" ht="16.5" thickBot="1" x14ac:dyDescent="0.3">
      <c r="C5" s="1" t="s">
        <v>8</v>
      </c>
    </row>
    <row r="6" spans="3:7" x14ac:dyDescent="0.25">
      <c r="C6" s="2" t="s">
        <v>10</v>
      </c>
      <c r="D6" s="3" t="s">
        <v>11</v>
      </c>
      <c r="F6" t="s">
        <v>86</v>
      </c>
      <c r="G6" s="18" t="s">
        <v>92</v>
      </c>
    </row>
    <row r="7" spans="3:7" x14ac:dyDescent="0.25">
      <c r="C7" s="4">
        <v>1</v>
      </c>
      <c r="D7" s="5">
        <v>75</v>
      </c>
      <c r="F7" t="s">
        <v>87</v>
      </c>
    </row>
    <row r="8" spans="3:7" x14ac:dyDescent="0.25">
      <c r="C8" s="4">
        <v>2</v>
      </c>
      <c r="D8" s="5">
        <v>150</v>
      </c>
    </row>
    <row r="9" spans="3:7" x14ac:dyDescent="0.25">
      <c r="C9" s="4">
        <v>3</v>
      </c>
      <c r="D9" s="5">
        <v>200</v>
      </c>
    </row>
    <row r="10" spans="3:7" x14ac:dyDescent="0.25">
      <c r="C10" s="4">
        <v>4</v>
      </c>
      <c r="D10" s="5">
        <v>300</v>
      </c>
    </row>
    <row r="11" spans="3:7" ht="16.5" thickBot="1" x14ac:dyDescent="0.3">
      <c r="C11" s="6">
        <v>5</v>
      </c>
      <c r="D11" s="7">
        <v>450</v>
      </c>
    </row>
    <row r="12" spans="3:7" ht="16.5" thickBot="1" x14ac:dyDescent="0.3">
      <c r="C12" s="6">
        <v>6</v>
      </c>
      <c r="D12" s="7">
        <v>600</v>
      </c>
    </row>
    <row r="18" spans="3:4" ht="16.5" thickBot="1" x14ac:dyDescent="0.3">
      <c r="C18" s="1" t="s">
        <v>8</v>
      </c>
    </row>
    <row r="19" spans="3:4" x14ac:dyDescent="0.25">
      <c r="C19" s="2" t="s">
        <v>24</v>
      </c>
      <c r="D19" s="3" t="s">
        <v>25</v>
      </c>
    </row>
    <row r="20" spans="3:4" x14ac:dyDescent="0.25">
      <c r="C20" s="8" t="s">
        <v>27</v>
      </c>
      <c r="D20" s="9">
        <v>0.5</v>
      </c>
    </row>
    <row r="21" spans="3:4" x14ac:dyDescent="0.25">
      <c r="C21" s="8" t="s">
        <v>29</v>
      </c>
      <c r="D21" s="9">
        <v>2</v>
      </c>
    </row>
    <row r="22" spans="3:4" x14ac:dyDescent="0.25">
      <c r="C22" s="8" t="s">
        <v>31</v>
      </c>
      <c r="D22" s="9">
        <v>3</v>
      </c>
    </row>
    <row r="23" spans="3:4" x14ac:dyDescent="0.25">
      <c r="C23" s="8" t="s">
        <v>33</v>
      </c>
      <c r="D23" s="9">
        <v>0.4</v>
      </c>
    </row>
    <row r="24" spans="3:4" x14ac:dyDescent="0.25">
      <c r="C24" s="8" t="s">
        <v>34</v>
      </c>
      <c r="D24" s="9">
        <v>1.5</v>
      </c>
    </row>
    <row r="25" spans="3:4" x14ac:dyDescent="0.25">
      <c r="C25" s="8" t="s">
        <v>36</v>
      </c>
      <c r="D25" s="9">
        <v>4</v>
      </c>
    </row>
    <row r="26" spans="3:4" x14ac:dyDescent="0.25">
      <c r="C26" s="8" t="s">
        <v>37</v>
      </c>
      <c r="D26" s="9">
        <v>20</v>
      </c>
    </row>
    <row r="27" spans="3:4" x14ac:dyDescent="0.25">
      <c r="C27" s="8" t="s">
        <v>38</v>
      </c>
      <c r="D27" s="9">
        <v>1</v>
      </c>
    </row>
    <row r="28" spans="3:4" x14ac:dyDescent="0.25">
      <c r="C28" s="8" t="s">
        <v>40</v>
      </c>
      <c r="D28" s="9">
        <v>12</v>
      </c>
    </row>
    <row r="29" spans="3:4" x14ac:dyDescent="0.25">
      <c r="C29" s="8" t="s">
        <v>42</v>
      </c>
      <c r="D29" s="9">
        <v>15</v>
      </c>
    </row>
    <row r="30" spans="3:4" ht="16.5" thickBot="1" x14ac:dyDescent="0.3">
      <c r="C30" s="10" t="s">
        <v>43</v>
      </c>
      <c r="D30" s="11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Nomenclature</vt:lpstr>
      <vt:lpstr>Descente charge</vt:lpstr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PHILIPPE</dc:creator>
  <cp:keywords/>
  <dc:description/>
  <cp:lastModifiedBy>Utilisateur</cp:lastModifiedBy>
  <cp:revision/>
  <dcterms:created xsi:type="dcterms:W3CDTF">2017-01-16T20:51:54Z</dcterms:created>
  <dcterms:modified xsi:type="dcterms:W3CDTF">2021-03-03T07:01:43Z</dcterms:modified>
  <cp:category/>
  <cp:contentStatus/>
</cp:coreProperties>
</file>