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9029"/>
  <workbookPr date1904="1" showInkAnnotation="0" autoCompressPictures="0"/>
  <mc:AlternateContent xmlns:mc="http://schemas.openxmlformats.org/markup-compatibility/2006">
    <mc:Choice Requires="x15">
      <x15ac:absPath xmlns:x15ac="http://schemas.microsoft.com/office/spreadsheetml/2010/11/ac" url="D:\Dom travail\dossier RNR metiers de la mode\RNR 2017 2018\EXAMEN\BTS MMCM\U43\"/>
    </mc:Choice>
  </mc:AlternateContent>
  <bookViews>
    <workbookView xWindow="-240" yWindow="12" windowWidth="12240" windowHeight="5556" tabRatio="500" activeTab="1"/>
  </bookViews>
  <sheets>
    <sheet name="Identification" sheetId="1" r:id="rId1"/>
    <sheet name="U43" sheetId="2" r:id="rId2"/>
    <sheet name="Feuil2" sheetId="8" r:id="rId3"/>
  </sheets>
  <definedNames>
    <definedName name="__xlnm.Print_Area_2">#REF!</definedName>
    <definedName name="__xlnm.Print_Area_3">#REF!</definedName>
    <definedName name="_xlnm.Print_Titles" localSheetId="1">'U43'!$2:$10</definedName>
    <definedName name="list1">#REF!</definedName>
    <definedName name="list2">#REF!</definedName>
    <definedName name="list3">#REF!</definedName>
    <definedName name="ncomp">'U43'!$R$12</definedName>
    <definedName name="ncomp1">#REF!</definedName>
    <definedName name="_xlnm.Print_Area" localSheetId="0">Identification!$A$1:$G$44</definedName>
    <definedName name="_xlnm.Print_Area" localSheetId="1">'U43'!$A$11:$K$70</definedName>
  </definedNames>
  <calcPr calcId="162913"/>
</workbook>
</file>

<file path=xl/calcChain.xml><?xml version="1.0" encoding="utf-8"?>
<calcChain xmlns="http://schemas.openxmlformats.org/spreadsheetml/2006/main">
  <c r="R15" i="2" l="1"/>
  <c r="I57" i="2" l="1"/>
  <c r="I56" i="2"/>
  <c r="I54" i="2"/>
  <c r="I51" i="2"/>
  <c r="I52" i="2"/>
  <c r="I48" i="2"/>
  <c r="I50" i="2"/>
  <c r="I47" i="2"/>
  <c r="I43" i="2"/>
  <c r="I44" i="2"/>
  <c r="I45" i="2"/>
  <c r="N57" i="2" l="1"/>
  <c r="P57" i="2" s="1"/>
  <c r="K57" i="2" s="1"/>
  <c r="N56" i="2"/>
  <c r="P56" i="2" s="1"/>
  <c r="K56" i="2" s="1"/>
  <c r="N54" i="2"/>
  <c r="P54" i="2" s="1"/>
  <c r="K54" i="2" s="1"/>
  <c r="N51" i="2"/>
  <c r="P51" i="2" s="1"/>
  <c r="K51" i="2" s="1"/>
  <c r="N52" i="2"/>
  <c r="P52" i="2" s="1"/>
  <c r="K52" i="2" s="1"/>
  <c r="N50" i="2"/>
  <c r="P50" i="2" s="1"/>
  <c r="K50" i="2" s="1"/>
  <c r="N48" i="2"/>
  <c r="P48" i="2" s="1"/>
  <c r="K48" i="2" s="1"/>
  <c r="N47" i="2"/>
  <c r="P47" i="2" s="1"/>
  <c r="K47" i="2" s="1"/>
  <c r="N43" i="2"/>
  <c r="P43" i="2" s="1"/>
  <c r="K43" i="2" s="1"/>
  <c r="N44" i="2"/>
  <c r="P44" i="2" s="1"/>
  <c r="K44" i="2" s="1"/>
  <c r="N45" i="2"/>
  <c r="P45" i="2" s="1"/>
  <c r="K45" i="2" s="1"/>
  <c r="N42" i="2"/>
  <c r="P42" i="2" s="1"/>
  <c r="K42" i="2" s="1"/>
  <c r="N39" i="2"/>
  <c r="P39" i="2" s="1"/>
  <c r="K39" i="2" s="1"/>
  <c r="N40" i="2"/>
  <c r="P40" i="2" s="1"/>
  <c r="K40" i="2" s="1"/>
  <c r="N38" i="2"/>
  <c r="P38" i="2" s="1"/>
  <c r="K38" i="2" s="1"/>
  <c r="N35" i="2"/>
  <c r="N36" i="2"/>
  <c r="N34" i="2"/>
  <c r="N29" i="2"/>
  <c r="P29" i="2" s="1"/>
  <c r="K29" i="2" s="1"/>
  <c r="N30" i="2"/>
  <c r="P30" i="2" s="1"/>
  <c r="K30" i="2" s="1"/>
  <c r="N31" i="2"/>
  <c r="P31" i="2" s="1"/>
  <c r="K31" i="2" s="1"/>
  <c r="N32" i="2"/>
  <c r="P32" i="2" s="1"/>
  <c r="K32" i="2" s="1"/>
  <c r="N28" i="2"/>
  <c r="P28" i="2" s="1"/>
  <c r="K28" i="2" s="1"/>
  <c r="N26" i="2"/>
  <c r="P26" i="2" s="1"/>
  <c r="K26" i="2" s="1"/>
  <c r="N24" i="2"/>
  <c r="P24" i="2" s="1"/>
  <c r="K24" i="2" s="1"/>
  <c r="N25" i="2"/>
  <c r="P25" i="2" s="1"/>
  <c r="K25" i="2" s="1"/>
  <c r="N22" i="2"/>
  <c r="P22" i="2" s="1"/>
  <c r="K22" i="2" s="1"/>
  <c r="N21" i="2"/>
  <c r="P21" i="2" s="1"/>
  <c r="K21" i="2" s="1"/>
  <c r="N19" i="2"/>
  <c r="N17" i="2"/>
  <c r="P17" i="2" s="1"/>
  <c r="K17" i="2" s="1"/>
  <c r="N15" i="2"/>
  <c r="P15" i="2" s="1"/>
  <c r="K15" i="2" s="1"/>
  <c r="C3" i="2"/>
  <c r="C5" i="2"/>
  <c r="C6" i="2"/>
  <c r="C7" i="2"/>
  <c r="C8" i="2"/>
  <c r="C9" i="2"/>
  <c r="C2" i="2"/>
  <c r="I17" i="2"/>
  <c r="I19" i="2"/>
  <c r="I21" i="2"/>
  <c r="I22" i="2"/>
  <c r="I24" i="2"/>
  <c r="I25" i="2"/>
  <c r="I26" i="2"/>
  <c r="I28" i="2"/>
  <c r="I29" i="2"/>
  <c r="I30" i="2"/>
  <c r="I31" i="2"/>
  <c r="I32" i="2"/>
  <c r="I34" i="2"/>
  <c r="I35" i="2"/>
  <c r="I36" i="2"/>
  <c r="I38" i="2"/>
  <c r="I39" i="2"/>
  <c r="I40" i="2"/>
  <c r="I15" i="2"/>
  <c r="D49" i="2"/>
  <c r="D33" i="2"/>
  <c r="O57" i="2"/>
  <c r="O56" i="2"/>
  <c r="D55" i="2"/>
  <c r="D53" i="2"/>
  <c r="O54" i="2"/>
  <c r="O53" i="2" s="1"/>
  <c r="N53" i="2" s="1"/>
  <c r="K53" i="2" s="1"/>
  <c r="O52" i="2"/>
  <c r="O51" i="2"/>
  <c r="O50" i="2"/>
  <c r="O48" i="2"/>
  <c r="O47" i="2"/>
  <c r="D46" i="2"/>
  <c r="D41" i="2"/>
  <c r="D37" i="2"/>
  <c r="O45" i="2"/>
  <c r="O44" i="2"/>
  <c r="O43" i="2"/>
  <c r="O42" i="2"/>
  <c r="O40" i="2"/>
  <c r="O39" i="2"/>
  <c r="O38" i="2"/>
  <c r="O36" i="2"/>
  <c r="P36" i="2"/>
  <c r="K36" i="2" s="1"/>
  <c r="O35" i="2"/>
  <c r="P35" i="2"/>
  <c r="K35" i="2" s="1"/>
  <c r="O34" i="2"/>
  <c r="P34" i="2"/>
  <c r="K34" i="2" s="1"/>
  <c r="D23" i="2"/>
  <c r="D20" i="2"/>
  <c r="D27" i="2"/>
  <c r="O31" i="2"/>
  <c r="O32" i="2"/>
  <c r="O30" i="2"/>
  <c r="O29" i="2"/>
  <c r="O28" i="2"/>
  <c r="O26" i="2"/>
  <c r="O25" i="2"/>
  <c r="O24" i="2"/>
  <c r="O22" i="2"/>
  <c r="O21" i="2"/>
  <c r="O19" i="2"/>
  <c r="O18" i="2" s="1"/>
  <c r="O17" i="2"/>
  <c r="D18" i="2"/>
  <c r="D16"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15" i="2"/>
  <c r="D14" i="2"/>
  <c r="O15" i="2"/>
  <c r="O14" i="2" s="1"/>
  <c r="N14" i="2" s="1" a="1"/>
  <c r="N14" i="2" s="1"/>
  <c r="K14" i="2" s="1"/>
  <c r="O33" i="2" l="1"/>
  <c r="O46" i="2"/>
  <c r="O37" i="2"/>
  <c r="N37" i="2" s="1" a="1"/>
  <c r="N37" i="2" s="1"/>
  <c r="K37" i="2" s="1"/>
  <c r="O41" i="2"/>
  <c r="N41" i="2" s="1" a="1"/>
  <c r="N41" i="2" s="1"/>
  <c r="K41" i="2" s="1"/>
  <c r="O55" i="2"/>
  <c r="N55" i="2" s="1" a="1"/>
  <c r="N55" i="2" s="1"/>
  <c r="K55" i="2" s="1"/>
  <c r="O49" i="2"/>
  <c r="N49" i="2" s="1" a="1"/>
  <c r="N49" i="2" s="1"/>
  <c r="K49" i="2" s="1"/>
  <c r="O23" i="2"/>
  <c r="O27" i="2"/>
  <c r="N27" i="2" s="1" a="1"/>
  <c r="N27" i="2" s="1"/>
  <c r="K27" i="2" s="1"/>
  <c r="O16" i="2"/>
  <c r="N46" i="2" a="1"/>
  <c r="N46" i="2" s="1"/>
  <c r="K46" i="2" s="1"/>
  <c r="N18" i="2"/>
  <c r="K18" i="2" s="1"/>
  <c r="O20" i="2"/>
  <c r="N20" i="2" s="1" a="1"/>
  <c r="N20" i="2" s="1"/>
  <c r="K20" i="2" s="1"/>
  <c r="N33" i="2" a="1"/>
  <c r="N33" i="2" s="1"/>
  <c r="K33" i="2" s="1"/>
  <c r="N23" i="2" a="1"/>
  <c r="N23" i="2" s="1"/>
  <c r="K23" i="2" s="1"/>
  <c r="P19" i="2"/>
  <c r="K19" i="2" s="1"/>
  <c r="O58" i="2" l="1"/>
  <c r="D60" i="2" s="1"/>
  <c r="N16" i="2"/>
  <c r="K16" i="2" s="1"/>
  <c r="I42" i="2"/>
  <c r="D61" i="2" l="1"/>
  <c r="D63" i="2" s="1"/>
  <c r="D67" i="2"/>
  <c r="S14" i="2" l="1" a="1"/>
  <c r="S14" i="2" s="1"/>
</calcChain>
</file>

<file path=xl/comments1.xml><?xml version="1.0" encoding="utf-8"?>
<comments xmlns="http://schemas.openxmlformats.org/spreadsheetml/2006/main">
  <authors>
    <author>dominique duc</author>
    <author>Christian MESSAGE</author>
  </authors>
  <commentList>
    <comment ref="E13" authorId="0" shapeId="0">
      <text>
        <r>
          <rPr>
            <b/>
            <sz val="9"/>
            <color indexed="81"/>
            <rFont val="Tahoma"/>
            <family val="2"/>
          </rPr>
          <t>dominique duc:</t>
        </r>
        <r>
          <rPr>
            <sz val="9"/>
            <color indexed="81"/>
            <rFont val="Tahoma"/>
            <family val="2"/>
          </rPr>
          <t xml:space="preserve">
</t>
        </r>
      </text>
    </comment>
    <comment ref="I43" authorId="1" shapeId="0">
      <text>
        <r>
          <rPr>
            <sz val="9"/>
            <color indexed="81"/>
            <rFont val="Tahoma"/>
            <family val="2"/>
          </rPr>
          <t xml:space="preserve">cellule rouge si erreur dans la zone d'évaluation
</t>
        </r>
      </text>
    </comment>
    <comment ref="I47" authorId="1" shapeId="0">
      <text>
        <r>
          <rPr>
            <sz val="9"/>
            <color indexed="81"/>
            <rFont val="Tahoma"/>
            <family val="2"/>
          </rPr>
          <t xml:space="preserve">cellule rouge si erreur dans la zone d'évaluation
</t>
        </r>
      </text>
    </comment>
    <comment ref="I50" authorId="1" shapeId="0">
      <text>
        <r>
          <rPr>
            <sz val="9"/>
            <color indexed="81"/>
            <rFont val="Tahoma"/>
            <family val="2"/>
          </rPr>
          <t xml:space="preserve">cellule rouge si erreur dans la zone d'évaluation
</t>
        </r>
      </text>
    </comment>
  </commentList>
</comments>
</file>

<file path=xl/sharedStrings.xml><?xml version="1.0" encoding="utf-8"?>
<sst xmlns="http://schemas.openxmlformats.org/spreadsheetml/2006/main" count="259" uniqueCount="180">
  <si>
    <t>Note brute obtenue par calcul automatique</t>
  </si>
  <si>
    <t xml:space="preserve"> /20</t>
  </si>
  <si>
    <t>/20</t>
  </si>
  <si>
    <t>Appréciation globale</t>
  </si>
  <si>
    <t>Noms des Correcteurs</t>
  </si>
  <si>
    <t>Signatures</t>
  </si>
  <si>
    <t>Compétences évaluées</t>
  </si>
  <si>
    <t xml:space="preserve">Note brute </t>
  </si>
  <si>
    <t>Poids de la compétence</t>
  </si>
  <si>
    <t>Poids du critère</t>
  </si>
  <si>
    <t>Consulter le référentiel des activités professionnelles pour obtenir le détail des tâches.</t>
  </si>
  <si>
    <t>Identifications</t>
  </si>
  <si>
    <t>Diplôme :</t>
  </si>
  <si>
    <t>Epreuve :</t>
  </si>
  <si>
    <t>Établissement :</t>
  </si>
  <si>
    <t xml:space="preserve">Session : </t>
  </si>
  <si>
    <t>Nom du candidat :</t>
  </si>
  <si>
    <t>Prénom du candidat :</t>
  </si>
  <si>
    <t>Date de l'évaluation :</t>
  </si>
  <si>
    <t>Lieu de l'évaluation (entreprise ou centre de formation) :</t>
  </si>
  <si>
    <r>
      <t xml:space="preserve">Description sommaire du travail demandé </t>
    </r>
    <r>
      <rPr>
        <sz val="10"/>
        <rFont val="Arial"/>
        <family val="2"/>
      </rPr>
      <t>(le sujet complet doit être joint à cette fiche)</t>
    </r>
    <r>
      <rPr>
        <b/>
        <sz val="10"/>
        <rFont val="Arial"/>
        <family val="2"/>
      </rPr>
      <t xml:space="preserve"> :</t>
    </r>
  </si>
  <si>
    <r>
      <t xml:space="preserve">Travail demandé </t>
    </r>
    <r>
      <rPr>
        <sz val="10"/>
        <rFont val="Arial Narrow"/>
        <family val="2"/>
      </rPr>
      <t>(Repérer les tâches demandées, ce sont celles qui correspondent à l’unité dans le référentiel de certification, à l’exclusion de toute autre)</t>
    </r>
  </si>
  <si>
    <t>Cocher les cases correspondantes aux données fournies et aux tâches demandées</t>
  </si>
  <si>
    <r>
      <t xml:space="preserve">Données fournies au candidat </t>
    </r>
    <r>
      <rPr>
        <sz val="10"/>
        <rFont val="Arial"/>
        <family val="2"/>
      </rPr>
      <t>(cocher les données fournies)</t>
    </r>
  </si>
  <si>
    <t>Profil du candidat</t>
  </si>
  <si>
    <t>Mise à jour</t>
  </si>
  <si>
    <r>
      <t xml:space="preserve">Indicateurs de performance                                                                                        </t>
    </r>
    <r>
      <rPr>
        <sz val="10"/>
        <rFont val="Arial"/>
        <family val="2"/>
      </rPr>
      <t>évaluation</t>
    </r>
  </si>
  <si>
    <t>Le modèle nominal ou spécifié (tout ou partie du produit),</t>
  </si>
  <si>
    <t>Cahier des charges esthétique et fonctionnel du produit.</t>
  </si>
  <si>
    <t>Présentations graphiques du modèle et/ou annotations techniques.</t>
  </si>
  <si>
    <t>ATTENTION, si une cellule  apparait en rouge dans cette colonne, c'est qu'il y a plus d'une valeur donnée à l'indicateur, il faut alors choisir laquelle retenir</t>
  </si>
  <si>
    <t xml:space="preserve">Note proposée </t>
  </si>
  <si>
    <t>C1.2</t>
  </si>
  <si>
    <t>La recherche est synthétique et exhaustive</t>
  </si>
  <si>
    <t>C1.211</t>
  </si>
  <si>
    <t>Rechercher les normes et labels (environnementale et sociétale) du cuir en cours.</t>
  </si>
  <si>
    <t>C1.4</t>
  </si>
  <si>
    <t xml:space="preserve">Participer à la veille technologique relative aux matériaux, et procédés </t>
  </si>
  <si>
    <t>C1.411</t>
  </si>
  <si>
    <t>Identifier les sources d’informations disponibles
Enrichir des bases de données relatives à des innovations technologiques sur des procédés ou matériaux. Analyser la concurrence</t>
  </si>
  <si>
    <t>Les informations sont disponibles et les évolutions sont identifiées.
L’analyse de l’innovation permet une optimisation de la conception et de la réalisation</t>
  </si>
  <si>
    <t>C1.52</t>
  </si>
  <si>
    <t>Concevoir et extraire numériquement les gabarits du modèle</t>
  </si>
  <si>
    <t>C1.522</t>
  </si>
  <si>
    <t>Convertir les gabarits en vue d’une découpe numérique.
Simuler la découpe et corriger si nécessaire les paramètres d’affectation des outils pour répondre aux contraintes techniques et de production</t>
  </si>
  <si>
    <t>Les paramètres d’affectation des outils sont conformes au modèle.</t>
  </si>
  <si>
    <t>C1.61</t>
  </si>
  <si>
    <t>Rechercher les solutions (matériaux/procédés/coût) adaptées au produit</t>
  </si>
  <si>
    <t>C1.611</t>
  </si>
  <si>
    <t>Rechercher des solutions adaptées au produit en fonction des critères définis (qualité, coût, matières, matériels).</t>
  </si>
  <si>
    <t>Les solutions retenues répondent aux fonctionnalités du produit</t>
  </si>
  <si>
    <t>C1.612</t>
  </si>
  <si>
    <t>Vérifier que le choix du couple matériau-procédé respecte les contraintes du cahier des charges. Choisir la solution la plus pertinente</t>
  </si>
  <si>
    <t>Le choix obtenu optimise les critères de coût / qualité du produit.</t>
  </si>
  <si>
    <t>C1.62</t>
  </si>
  <si>
    <t>Réaliser des essais techniques nécessaires à la mise au point du produit</t>
  </si>
  <si>
    <t>C1.621</t>
  </si>
  <si>
    <t>Régler les matériels en fonction de la matière d’œuvre et des matériaux.</t>
  </si>
  <si>
    <t>Les matériels sont correctement réglés</t>
  </si>
  <si>
    <t>C1.622</t>
  </si>
  <si>
    <t>Réaliser des essais techniques en respectant les procédés définis</t>
  </si>
  <si>
    <t>Les essais permettent de valider la solution retenue</t>
  </si>
  <si>
    <t>C1.623</t>
  </si>
  <si>
    <t>Valider le procédé
Proposer des solutions correctives</t>
  </si>
  <si>
    <t xml:space="preserve">Les solutions proposées permettent de valider le procédé </t>
  </si>
  <si>
    <t>C1.7</t>
  </si>
  <si>
    <t>Superviser la réalisation des prototypes, caractériser leurs performances, et contrôler leur conformité au cahier des charges</t>
  </si>
  <si>
    <t>C1.711</t>
  </si>
  <si>
    <t>Réaliser les opérations de découpe et d’apprêtage des éléments du produit</t>
  </si>
  <si>
    <t>Les opérations de découpe sont correctement réalisées et respectent les critères de qualité</t>
  </si>
  <si>
    <t>C1.712</t>
  </si>
  <si>
    <t>Préparer les matières et accessoires du produit pour la fabrication du prototype</t>
  </si>
  <si>
    <t>Les matériaux et accessoires sont correctement préparés</t>
  </si>
  <si>
    <t>C1.713</t>
  </si>
  <si>
    <t>Choisir les outillages adaptés au processus</t>
  </si>
  <si>
    <t>Les outillages choisis sont en adéquation avec les spécifications attendues.</t>
  </si>
  <si>
    <t>C1.714</t>
  </si>
  <si>
    <t>Effectuer les réglages adaptés aux matériaux et procédés de fabrication.</t>
  </si>
  <si>
    <t>Les réglages sont correctement réalisés.</t>
  </si>
  <si>
    <t>C1.715</t>
  </si>
  <si>
    <t>Effectuer toutes les opérations du piquage au finissage.</t>
  </si>
  <si>
    <t>Les opérations d’assemblage sont correctement réalisées et conformes au cahier des charges.</t>
  </si>
  <si>
    <t>C1.72</t>
  </si>
  <si>
    <t>Contrôler la conformité des prototypes au regard du cahier des charges</t>
  </si>
  <si>
    <t>C1.721</t>
  </si>
  <si>
    <t>Valider les solutions technologiques  du prototype</t>
  </si>
  <si>
    <t>Les solutions technologiques sont analysées afin de définir leur acceptabilité.</t>
  </si>
  <si>
    <t>C1.722</t>
  </si>
  <si>
    <t>Proposer des solutions d’amélioration et les modifications à apporter (sur les solutions technologiques, les procédés, les matériaux et accessoires).</t>
  </si>
  <si>
    <t>Les propositions sont adaptées aux modifications souhaitées.</t>
  </si>
  <si>
    <t>C1.723</t>
  </si>
  <si>
    <t>Contrôler le prototype afin de  valider le produit</t>
  </si>
  <si>
    <t>Le contrôle permet de valider le prototype au regard du cahier des charges</t>
  </si>
  <si>
    <t>C2.3</t>
  </si>
  <si>
    <t>Définir les outillages et configurer les moyens de production</t>
  </si>
  <si>
    <t>C2.311</t>
  </si>
  <si>
    <t>Définir les outillages nécessaires à l’industrialisation du produit.</t>
  </si>
  <si>
    <t>C2.321</t>
  </si>
  <si>
    <t>Installer et régler les outillages adaptés à la réalisation du produit.</t>
  </si>
  <si>
    <t>Les outillages sont correctement installés et leur réglages est conforme au procédé de fabrication</t>
  </si>
  <si>
    <t>C2.322</t>
  </si>
  <si>
    <t>Rédiger des fiches de réglage.</t>
  </si>
  <si>
    <t xml:space="preserve">La fiche de réglage donne les instructions nécessaires </t>
  </si>
  <si>
    <t>C2.4</t>
  </si>
  <si>
    <t>Déterminer les besoins prévisionnels en matières et composants et accessoires</t>
  </si>
  <si>
    <t>C2.411</t>
  </si>
  <si>
    <t>Mettre en œuvre les techniques de calcul des surfaces.</t>
  </si>
  <si>
    <t>Les surfaces calculées sont cohérentes avec les choix qualitatifs et les spécifications des matériaux.</t>
  </si>
  <si>
    <t>C2.412</t>
  </si>
  <si>
    <t>Évaluer les consommations de matières en respectant les règles de placement et le grade de qualité souhaité.
Identifier les valeurs caractéristiques (efficience, coefficient de chute, taux de chute)
Choisir le placement optimal</t>
  </si>
  <si>
    <t>Les consommations de matières sont correctement évaluées.
Le placement est optimisé.</t>
  </si>
  <si>
    <t>C2.413</t>
  </si>
  <si>
    <t>Compléter les banques de données sur l’efficience des matériaux.</t>
  </si>
  <si>
    <t>Les banques de données sont complétées et exploitables</t>
  </si>
  <si>
    <t>C2.421</t>
  </si>
  <si>
    <t>Quantifier les besoins pour les différents éléments constitutifs du produit</t>
  </si>
  <si>
    <t>Les besoins sont exprimés dans la nomenclature, ils précisent les quantités nécessaires</t>
  </si>
  <si>
    <t>C2.6</t>
  </si>
  <si>
    <t>Réaliser le dossier d’industrialisation</t>
  </si>
  <si>
    <t>C2.611</t>
  </si>
  <si>
    <t>Élaborer l’ensemble des documents  numériques constitutifs du dossier d’industrialisation du produit</t>
  </si>
  <si>
    <t>Les documents établis sont complets, clairs, exploitables, conformes au cahier des charges et respectent la normalisation. 
Ces documents  permettent une mise en production du produit localisée, sans ambiguïté de langage.</t>
  </si>
  <si>
    <t>C2.71</t>
  </si>
  <si>
    <t>Mémoriser les données techniques</t>
  </si>
  <si>
    <t>C2.711</t>
  </si>
  <si>
    <t>Sauvegarder les informations techniques en vue de leur exploitation</t>
  </si>
  <si>
    <t>Les informations sont correctement mémorisées et facilement exploitables.</t>
  </si>
  <si>
    <t>C2.712</t>
  </si>
  <si>
    <t>Rechercher des informations techniques et ou des informations sur les matières et les accessoires.</t>
  </si>
  <si>
    <t>Les informations recueillies sont pertinentes et appropriées au contexte de la recherche.</t>
  </si>
  <si>
    <t>C2.713</t>
  </si>
  <si>
    <t>Diffuser des informations par des moyens de communication en interne ou externe.
Protéger la confidentialité des informations</t>
  </si>
  <si>
    <t>Le mode de communication est approprié et pertinent aux messages à transmettre</t>
  </si>
  <si>
    <t>C3.5</t>
  </si>
  <si>
    <t>Assurer les échanges d’informations internes et externes concernant la production</t>
  </si>
  <si>
    <t>C3.511</t>
  </si>
  <si>
    <t>Créer des documents de communication bilingue en français et en anglais.
Utiliser les moyens de communication disponibles, écrits ou oraux.</t>
  </si>
  <si>
    <t>Les documents sont rédigés dans un vocabulaire technique compréhensible par tous les acteurs de la chaîne de production.
Ils sont rédigés en anglais et en français.</t>
  </si>
  <si>
    <t>C3.72</t>
  </si>
  <si>
    <t xml:space="preserve"> Animer une équipe de production</t>
  </si>
  <si>
    <t>C3.721</t>
  </si>
  <si>
    <t>Animer une réunion de travail</t>
  </si>
  <si>
    <t>C3.722</t>
  </si>
  <si>
    <t>Produire un compte rendu d’une réunion de travail</t>
  </si>
  <si>
    <t xml:space="preserve">Intégrer les contraintes réglementaires dans la conception </t>
  </si>
  <si>
    <r>
      <t>Les outillages sont définis conformément au processus de production</t>
    </r>
    <r>
      <rPr>
        <sz val="12"/>
        <color indexed="8"/>
        <rFont val="Arial"/>
        <family val="2"/>
      </rPr>
      <t xml:space="preserve"> </t>
    </r>
  </si>
  <si>
    <t>C2.621</t>
  </si>
  <si>
    <t>Extraire du dossier d’industrialisation les éléments nécessaires à une production externalisée. Traduire les documents retenus en anglais.</t>
  </si>
  <si>
    <t>L’extraction des éléments du dossier d’industrialisation permet de transmettre les informations de production sur un site externalisé. La traduction de ces éléments est claire et sans ambigüité de langage.</t>
  </si>
  <si>
    <t>L’animation est organisée et permet de prendre les décisions nécessaires à la résolution des problèmes posés. Les outils de communication sont adaptés aux objectifs visés.</t>
  </si>
  <si>
    <t>Le compte rendu rédigé est fidèle à la teneur des échanges. Il est donné aux participants de la réunion pour information et approbation.</t>
  </si>
  <si>
    <t>O/N</t>
  </si>
  <si>
    <t>a</t>
  </si>
  <si>
    <t>b</t>
  </si>
  <si>
    <t>c</t>
  </si>
  <si>
    <t>Brevet de Technicien supérieur Métiers de la Mode - Chaussure et Maroquinerie</t>
  </si>
  <si>
    <t>Analyser et exploiter des données du styliste</t>
  </si>
  <si>
    <t>Établir le dossier de définition (production interne, sous-traitance, et/ou co-traitance)</t>
  </si>
  <si>
    <t>Concevoir et réaliser les plans et les gabarits</t>
  </si>
  <si>
    <t>Développer des solutions adaptées au produit (relation « produit – procédé – matériau »)</t>
  </si>
  <si>
    <t>Intégrer techniquement les contraintes commerciales dans la conception des produits</t>
  </si>
  <si>
    <t>A1-T2</t>
  </si>
  <si>
    <t>A1-T3</t>
  </si>
  <si>
    <t>A1-T5</t>
  </si>
  <si>
    <t>A1-T9</t>
  </si>
  <si>
    <t>A1-T10</t>
  </si>
  <si>
    <t>A1-T11</t>
  </si>
  <si>
    <t>A1-T12</t>
  </si>
  <si>
    <t>Poids critère</t>
  </si>
  <si>
    <t>O</t>
  </si>
  <si>
    <t>Coefficient</t>
  </si>
  <si>
    <t>N</t>
  </si>
  <si>
    <t xml:space="preserve">Epreuve E4: Unité U43 - Industrialisation du produit
</t>
  </si>
  <si>
    <t>/80</t>
  </si>
  <si>
    <t xml:space="preserve">Points obtenus à l'épreuve : </t>
  </si>
  <si>
    <t>ÉVALUATION DE L'UNITÉ U43 : Industrialisation du produit</t>
  </si>
  <si>
    <t>Cadre de collection</t>
  </si>
  <si>
    <t>Logiciel spécifique professionnel</t>
  </si>
  <si>
    <t>Bases de données</t>
  </si>
  <si>
    <t>Progiciel de CAO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</si>
</sst>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0.0%"/>
  </numFmts>
  <fonts count="46" x14ac:knownFonts="1">
    <font>
      <sz val="10"/>
      <name val="Times New Roman"/>
    </font>
    <font>
      <sz val="8"/>
      <name val="Times New Roman"/>
      <family val="1"/>
    </font>
    <font>
      <b/>
      <sz val="10"/>
      <name val="Arial"/>
      <family val="2"/>
    </font>
    <font>
      <sz val="10"/>
      <name val="Arial"/>
      <family val="2"/>
    </font>
    <font>
      <b/>
      <sz val="10"/>
      <name val="Arial Narrow"/>
      <family val="2"/>
    </font>
    <font>
      <sz val="10"/>
      <name val="Arial Narrow"/>
      <family val="2"/>
    </font>
    <font>
      <sz val="10"/>
      <color indexed="8"/>
      <name val="Arial"/>
      <family val="2"/>
    </font>
    <font>
      <i/>
      <sz val="10"/>
      <color indexed="10"/>
      <name val="Arial"/>
      <family val="2"/>
    </font>
    <font>
      <i/>
      <sz val="12"/>
      <color indexed="10"/>
      <name val="Arial"/>
      <family val="2"/>
    </font>
    <font>
      <b/>
      <i/>
      <sz val="10"/>
      <name val="Arial"/>
      <family val="2"/>
    </font>
    <font>
      <sz val="10"/>
      <color indexed="10"/>
      <name val="Arial"/>
      <family val="2"/>
    </font>
    <font>
      <sz val="10"/>
      <color indexed="9"/>
      <name val="Arial"/>
      <family val="2"/>
    </font>
    <font>
      <b/>
      <sz val="10"/>
      <color indexed="10"/>
      <name val="Arial"/>
      <family val="2"/>
    </font>
    <font>
      <sz val="9"/>
      <color indexed="10"/>
      <name val="Arial Narrow"/>
      <family val="2"/>
    </font>
    <font>
      <sz val="10"/>
      <name val="Arial"/>
      <family val="2"/>
    </font>
    <font>
      <b/>
      <sz val="12"/>
      <name val="Arial"/>
      <family val="2"/>
    </font>
    <font>
      <sz val="8"/>
      <name val="Arial"/>
      <family val="2"/>
    </font>
    <font>
      <sz val="10"/>
      <name val="Arial Black"/>
      <family val="2"/>
    </font>
    <font>
      <sz val="10"/>
      <color theme="3" tint="-0.249977111117893"/>
      <name val="Arial"/>
      <family val="2"/>
    </font>
    <font>
      <sz val="12"/>
      <name val="Arial"/>
      <family val="2"/>
    </font>
    <font>
      <sz val="12"/>
      <name val="Times New Roman"/>
      <family val="1"/>
    </font>
    <font>
      <sz val="12"/>
      <name val="Arial Narrow"/>
      <family val="2"/>
    </font>
    <font>
      <sz val="9"/>
      <color indexed="81"/>
      <name val="Tahoma"/>
      <family val="2"/>
    </font>
    <font>
      <sz val="9"/>
      <color indexed="10"/>
      <name val="Arial"/>
      <family val="2"/>
    </font>
    <font>
      <sz val="10"/>
      <name val="Times New Roman"/>
      <family val="1"/>
    </font>
    <font>
      <b/>
      <sz val="12"/>
      <color indexed="10"/>
      <name val="Arial"/>
      <family val="2"/>
    </font>
    <font>
      <sz val="11"/>
      <name val="Arial"/>
      <family val="2"/>
    </font>
    <font>
      <b/>
      <sz val="9"/>
      <color indexed="81"/>
      <name val="Tahoma"/>
      <family val="2"/>
    </font>
    <font>
      <sz val="11"/>
      <name val="Times New Roman"/>
      <family val="1"/>
    </font>
    <font>
      <sz val="11"/>
      <color theme="3" tint="-0.249977111117893"/>
      <name val="Arial"/>
      <family val="2"/>
    </font>
    <font>
      <b/>
      <sz val="11"/>
      <color theme="1"/>
      <name val="Arial"/>
      <family val="2"/>
    </font>
    <font>
      <sz val="11"/>
      <color indexed="10"/>
      <name val="Arial"/>
      <family val="2"/>
    </font>
    <font>
      <sz val="12"/>
      <color theme="1"/>
      <name val="Arial"/>
      <family val="2"/>
    </font>
    <font>
      <sz val="12"/>
      <color indexed="8"/>
      <name val="Arial"/>
      <family val="2"/>
    </font>
    <font>
      <sz val="10"/>
      <name val="MS Sans Serif"/>
      <family val="2"/>
    </font>
    <font>
      <b/>
      <sz val="12"/>
      <color theme="1"/>
      <name val="Arial"/>
      <family val="2"/>
    </font>
    <font>
      <sz val="10"/>
      <color rgb="FFFF0000"/>
      <name val="Arial"/>
      <family val="2"/>
    </font>
    <font>
      <b/>
      <sz val="14"/>
      <color rgb="FFFF0000"/>
      <name val="Arial"/>
      <family val="2"/>
    </font>
    <font>
      <sz val="8"/>
      <color rgb="FF000000"/>
      <name val="Arial"/>
      <family val="2"/>
    </font>
    <font>
      <i/>
      <sz val="11"/>
      <name val="Times New Roman"/>
      <family val="1"/>
    </font>
    <font>
      <i/>
      <sz val="11"/>
      <name val="Arial"/>
      <family val="2"/>
    </font>
    <font>
      <b/>
      <i/>
      <sz val="14"/>
      <name val="Arial"/>
      <family val="2"/>
    </font>
    <font>
      <b/>
      <sz val="11"/>
      <color theme="3"/>
      <name val="Arial"/>
      <family val="2"/>
    </font>
    <font>
      <i/>
      <sz val="14"/>
      <color theme="1"/>
      <name val="Arial"/>
      <family val="2"/>
    </font>
    <font>
      <b/>
      <sz val="16"/>
      <color rgb="FFFF0000"/>
      <name val="Arial"/>
      <family val="2"/>
    </font>
    <font>
      <sz val="8"/>
      <color rgb="FFFF0000"/>
      <name val="Arial"/>
      <family val="2"/>
    </font>
  </fonts>
  <fills count="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rgb="FFE2E1FB"/>
        <bgColor auto="1"/>
      </patternFill>
    </fill>
    <fill>
      <patternFill patternType="solid">
        <fgColor theme="4" tint="0.79998168889431442"/>
        <bgColor indexed="64"/>
      </patternFill>
    </fill>
    <fill>
      <patternFill patternType="solid">
        <fgColor rgb="FFFF99CC"/>
        <bgColor indexed="64"/>
      </patternFill>
    </fill>
    <fill>
      <patternFill patternType="solid">
        <fgColor rgb="FFFFFF00"/>
        <bgColor indexed="64"/>
      </patternFill>
    </fill>
  </fills>
  <borders count="43">
    <border>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indexed="64"/>
      </bottom>
      <diagonal/>
    </border>
  </borders>
  <cellStyleXfs count="4">
    <xf numFmtId="0" fontId="0" fillId="0" borderId="0"/>
    <xf numFmtId="0" fontId="24" fillId="0" borderId="0"/>
    <xf numFmtId="0" fontId="3" fillId="0" borderId="0"/>
    <xf numFmtId="0" fontId="24" fillId="0" borderId="0"/>
  </cellStyleXfs>
  <cellXfs count="241">
    <xf numFmtId="0" fontId="0" fillId="0" borderId="0" xfId="0"/>
    <xf numFmtId="0" fontId="0" fillId="0" borderId="26" xfId="0" applyBorder="1" applyAlignment="1">
      <alignment horizontal="right" vertical="center"/>
    </xf>
    <xf numFmtId="0" fontId="0" fillId="0" borderId="1" xfId="0" applyBorder="1" applyAlignment="1">
      <alignment horizontal="right" vertical="center"/>
    </xf>
    <xf numFmtId="0" fontId="0" fillId="0" borderId="20" xfId="0" applyBorder="1" applyAlignment="1">
      <alignment horizontal="right" vertical="center"/>
    </xf>
    <xf numFmtId="0" fontId="6" fillId="0" borderId="6" xfId="0" applyFont="1" applyBorder="1" applyAlignment="1">
      <alignment horizontal="right" vertical="center" wrapText="1"/>
    </xf>
    <xf numFmtId="0" fontId="6" fillId="0" borderId="1" xfId="0" applyFont="1" applyBorder="1" applyAlignment="1">
      <alignment horizontal="right" vertical="center" wrapText="1"/>
    </xf>
    <xf numFmtId="0" fontId="6" fillId="0" borderId="2" xfId="0" applyFont="1" applyBorder="1" applyAlignment="1" applyProtection="1">
      <alignment horizontal="right" vertical="center" wrapText="1"/>
      <protection locked="0"/>
    </xf>
    <xf numFmtId="0" fontId="6" fillId="0" borderId="3" xfId="0" applyFont="1" applyBorder="1" applyAlignment="1">
      <alignment horizontal="right" vertical="center" wrapText="1"/>
    </xf>
    <xf numFmtId="0" fontId="6" fillId="0" borderId="4" xfId="0" applyFont="1" applyBorder="1" applyAlignment="1" applyProtection="1">
      <alignment horizontal="right" vertical="center" wrapText="1"/>
      <protection locked="0"/>
    </xf>
    <xf numFmtId="0" fontId="2" fillId="0" borderId="5" xfId="0" applyFont="1" applyBorder="1" applyAlignment="1">
      <alignment vertical="center" wrapText="1"/>
    </xf>
    <xf numFmtId="0" fontId="3" fillId="0" borderId="10"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9" fillId="0" borderId="0" xfId="0" applyFont="1" applyBorder="1" applyAlignment="1">
      <alignment horizontal="center" vertical="center"/>
    </xf>
    <xf numFmtId="0" fontId="3" fillId="0" borderId="38" xfId="0" applyFont="1" applyBorder="1" applyAlignment="1">
      <alignment horizontal="center" vertical="center"/>
    </xf>
    <xf numFmtId="0" fontId="10" fillId="0" borderId="0" xfId="0" applyFont="1" applyFill="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10" fontId="11" fillId="0" borderId="0" xfId="0" applyNumberFormat="1" applyFont="1" applyBorder="1" applyAlignment="1">
      <alignment vertical="center"/>
    </xf>
    <xf numFmtId="0" fontId="3" fillId="0" borderId="5" xfId="0" applyFont="1" applyBorder="1" applyAlignment="1" applyProtection="1">
      <alignment horizontal="center" vertical="center"/>
      <protection locked="0"/>
    </xf>
    <xf numFmtId="2" fontId="10" fillId="0" borderId="0" xfId="0" applyNumberFormat="1" applyFont="1" applyBorder="1" applyAlignment="1">
      <alignment vertical="center"/>
    </xf>
    <xf numFmtId="0" fontId="3" fillId="0" borderId="35" xfId="0" applyFont="1" applyBorder="1" applyAlignment="1" applyProtection="1">
      <alignment horizontal="center" vertical="center"/>
      <protection locked="0"/>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right" vertical="center"/>
    </xf>
    <xf numFmtId="0" fontId="10" fillId="0" borderId="0" xfId="0" applyFont="1" applyFill="1" applyBorder="1" applyAlignment="1">
      <alignment horizontal="left" vertical="center"/>
    </xf>
    <xf numFmtId="0" fontId="12"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3" fillId="0" borderId="0" xfId="0" applyFont="1" applyFill="1" applyBorder="1" applyAlignment="1">
      <alignment vertical="top" wrapText="1"/>
    </xf>
    <xf numFmtId="0" fontId="2" fillId="0" borderId="40"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center"/>
    </xf>
    <xf numFmtId="0" fontId="11" fillId="0" borderId="0" xfId="0" applyFont="1" applyBorder="1" applyAlignment="1">
      <alignment horizontal="center" vertical="center"/>
    </xf>
    <xf numFmtId="0" fontId="18" fillId="0" borderId="0" xfId="0" applyFont="1" applyFill="1" applyBorder="1" applyAlignment="1">
      <alignment vertical="center"/>
    </xf>
    <xf numFmtId="0" fontId="20" fillId="0" borderId="0" xfId="0" applyFont="1" applyAlignment="1">
      <alignment horizontal="center"/>
    </xf>
    <xf numFmtId="0" fontId="19" fillId="0" borderId="0" xfId="0" applyFont="1" applyBorder="1" applyAlignment="1">
      <alignment horizontal="center" vertical="center"/>
    </xf>
    <xf numFmtId="0" fontId="21" fillId="0" borderId="0" xfId="0" applyFont="1" applyBorder="1" applyAlignment="1" applyProtection="1">
      <alignment horizontal="center" vertical="top" wrapText="1"/>
      <protection locked="0"/>
    </xf>
    <xf numFmtId="0" fontId="15" fillId="0" borderId="0" xfId="0" applyFont="1" applyBorder="1" applyAlignment="1">
      <alignment horizontal="center" vertical="center"/>
    </xf>
    <xf numFmtId="0" fontId="19" fillId="0" borderId="0" xfId="0" applyFont="1" applyBorder="1" applyAlignment="1" applyProtection="1">
      <alignment horizontal="center" vertical="center"/>
      <protection locked="0"/>
    </xf>
    <xf numFmtId="0" fontId="3" fillId="0" borderId="2" xfId="0" applyFont="1" applyBorder="1" applyAlignment="1">
      <alignment horizontal="right" vertical="center" wrapText="1"/>
    </xf>
    <xf numFmtId="0" fontId="3" fillId="0" borderId="4" xfId="0" applyFont="1" applyBorder="1" applyAlignment="1">
      <alignment horizontal="right" vertical="center" wrapText="1"/>
    </xf>
    <xf numFmtId="0" fontId="3" fillId="0" borderId="3"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0" borderId="7" xfId="0" applyFont="1" applyBorder="1" applyAlignment="1">
      <alignment horizontal="right" vertical="center" wrapText="1"/>
    </xf>
    <xf numFmtId="0" fontId="3" fillId="0" borderId="9" xfId="0" applyFont="1" applyBorder="1" applyAlignment="1">
      <alignment horizontal="right" vertical="center" wrapText="1"/>
    </xf>
    <xf numFmtId="0" fontId="0" fillId="0" borderId="0" xfId="0" applyAlignment="1">
      <alignment horizontal="right"/>
    </xf>
    <xf numFmtId="0" fontId="3" fillId="0" borderId="39" xfId="0" applyFont="1" applyBorder="1" applyAlignment="1">
      <alignment horizontal="center" vertical="center"/>
    </xf>
    <xf numFmtId="0" fontId="2" fillId="0" borderId="3" xfId="0" applyFont="1" applyBorder="1" applyAlignment="1">
      <alignment horizontal="center" vertical="center" wrapText="1"/>
    </xf>
    <xf numFmtId="0" fontId="3" fillId="0" borderId="8"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11" fillId="0" borderId="0" xfId="0" applyFont="1" applyBorder="1" applyAlignment="1" applyProtection="1">
      <alignment vertical="center"/>
    </xf>
    <xf numFmtId="0" fontId="10" fillId="0" borderId="0" xfId="0" applyFont="1" applyBorder="1" applyAlignment="1" applyProtection="1">
      <alignment horizontal="right" vertical="center"/>
    </xf>
    <xf numFmtId="0" fontId="3" fillId="0" borderId="0" xfId="0" applyFont="1" applyBorder="1" applyAlignment="1" applyProtection="1">
      <alignment horizontal="center" vertical="center"/>
    </xf>
    <xf numFmtId="10" fontId="3" fillId="0" borderId="0" xfId="0" applyNumberFormat="1" applyFont="1" applyBorder="1" applyAlignment="1" applyProtection="1">
      <alignment vertical="center"/>
    </xf>
    <xf numFmtId="10" fontId="23" fillId="0" borderId="0" xfId="0" applyNumberFormat="1" applyFont="1" applyFill="1" applyBorder="1" applyAlignment="1" applyProtection="1">
      <alignment horizontal="left" vertical="center"/>
    </xf>
    <xf numFmtId="10" fontId="10" fillId="0" borderId="0" xfId="0" applyNumberFormat="1" applyFont="1" applyFill="1" applyBorder="1" applyAlignment="1" applyProtection="1">
      <alignment horizontal="left" vertical="center"/>
    </xf>
    <xf numFmtId="2" fontId="10" fillId="0" borderId="0" xfId="0" applyNumberFormat="1" applyFont="1" applyBorder="1" applyAlignment="1" applyProtection="1">
      <alignment vertical="center"/>
    </xf>
    <xf numFmtId="2" fontId="3" fillId="0" borderId="0" xfId="0" applyNumberFormat="1" applyFont="1" applyBorder="1" applyAlignment="1">
      <alignment vertical="center"/>
    </xf>
    <xf numFmtId="165" fontId="3" fillId="0" borderId="0" xfId="0" applyNumberFormat="1" applyFont="1" applyBorder="1" applyAlignment="1" applyProtection="1">
      <alignment vertical="center"/>
    </xf>
    <xf numFmtId="0" fontId="10" fillId="0" borderId="0" xfId="0" applyFont="1" applyBorder="1" applyAlignment="1">
      <alignment horizontal="right" vertical="center"/>
    </xf>
    <xf numFmtId="0" fontId="28" fillId="0" borderId="0" xfId="0" applyFont="1"/>
    <xf numFmtId="0" fontId="28" fillId="0" borderId="0" xfId="0" applyFont="1" applyAlignment="1">
      <alignment horizontal="center"/>
    </xf>
    <xf numFmtId="0" fontId="26" fillId="0" borderId="0" xfId="0" applyFont="1" applyBorder="1" applyAlignment="1">
      <alignment horizontal="center" vertical="center"/>
    </xf>
    <xf numFmtId="0" fontId="29" fillId="0" borderId="0" xfId="0" applyFont="1" applyFill="1" applyBorder="1" applyAlignment="1">
      <alignment vertical="center"/>
    </xf>
    <xf numFmtId="10" fontId="30" fillId="0" borderId="0" xfId="0" applyNumberFormat="1" applyFont="1" applyFill="1" applyBorder="1" applyAlignment="1" applyProtection="1">
      <alignment horizontal="left" vertical="center"/>
    </xf>
    <xf numFmtId="10" fontId="31" fillId="0" borderId="0" xfId="0" applyNumberFormat="1" applyFont="1" applyFill="1" applyBorder="1" applyAlignment="1" applyProtection="1">
      <alignment horizontal="left" vertical="center"/>
    </xf>
    <xf numFmtId="0" fontId="32" fillId="0" borderId="3" xfId="0" applyFont="1" applyBorder="1" applyAlignment="1">
      <alignment vertical="center" wrapText="1" readingOrder="1"/>
    </xf>
    <xf numFmtId="0" fontId="32" fillId="0" borderId="3" xfId="0" applyFont="1" applyBorder="1" applyAlignment="1">
      <alignment vertical="center" readingOrder="1"/>
    </xf>
    <xf numFmtId="0" fontId="0" fillId="0" borderId="0" xfId="0" applyBorder="1"/>
    <xf numFmtId="0" fontId="3" fillId="0" borderId="0" xfId="0" applyFont="1" applyBorder="1" applyAlignment="1">
      <alignment horizontal="center" vertical="top"/>
    </xf>
    <xf numFmtId="0" fontId="5" fillId="0" borderId="0" xfId="0" applyFont="1" applyBorder="1" applyAlignment="1" applyProtection="1">
      <alignment horizontal="right" vertical="top" wrapText="1"/>
      <protection locked="0"/>
    </xf>
    <xf numFmtId="0" fontId="5" fillId="0" borderId="0" xfId="0" applyFont="1" applyBorder="1" applyAlignment="1" applyProtection="1">
      <alignment vertical="top" wrapText="1"/>
      <protection locked="0"/>
    </xf>
    <xf numFmtId="0" fontId="19" fillId="0" borderId="3" xfId="0" applyFont="1" applyBorder="1" applyAlignment="1">
      <alignment vertical="center" wrapText="1" readingOrder="1"/>
    </xf>
    <xf numFmtId="0" fontId="15" fillId="5" borderId="3" xfId="1" applyFont="1" applyFill="1" applyBorder="1" applyAlignment="1">
      <alignment vertical="center" wrapText="1"/>
    </xf>
    <xf numFmtId="10" fontId="35" fillId="0" borderId="0" xfId="0" applyNumberFormat="1" applyFont="1" applyFill="1" applyBorder="1" applyAlignment="1" applyProtection="1">
      <alignment horizontal="left" vertical="center"/>
    </xf>
    <xf numFmtId="10" fontId="19" fillId="0" borderId="0" xfId="0" applyNumberFormat="1" applyFont="1" applyBorder="1" applyAlignment="1" applyProtection="1">
      <alignment vertical="center"/>
    </xf>
    <xf numFmtId="2" fontId="19" fillId="0" borderId="0" xfId="0" applyNumberFormat="1" applyFont="1" applyBorder="1" applyAlignment="1">
      <alignment vertical="center"/>
    </xf>
    <xf numFmtId="0" fontId="19" fillId="0" borderId="0" xfId="0" applyFont="1" applyFill="1" applyBorder="1" applyProtection="1">
      <protection hidden="1"/>
    </xf>
    <xf numFmtId="2" fontId="19" fillId="0" borderId="0" xfId="0" applyNumberFormat="1" applyFont="1" applyBorder="1" applyAlignment="1" applyProtection="1">
      <alignment vertical="center"/>
    </xf>
    <xf numFmtId="10" fontId="19" fillId="0" borderId="0" xfId="0" applyNumberFormat="1" applyFont="1" applyBorder="1" applyAlignment="1">
      <alignment vertical="center"/>
    </xf>
    <xf numFmtId="165" fontId="19" fillId="0" borderId="0" xfId="0" applyNumberFormat="1" applyFont="1" applyBorder="1" applyAlignment="1" applyProtection="1">
      <alignment vertical="center"/>
    </xf>
    <xf numFmtId="0" fontId="19" fillId="0" borderId="0" xfId="0" applyFont="1"/>
    <xf numFmtId="0" fontId="19" fillId="0" borderId="0" xfId="0" applyFont="1" applyBorder="1"/>
    <xf numFmtId="0" fontId="5" fillId="0" borderId="14" xfId="0" applyFont="1" applyBorder="1" applyAlignment="1" applyProtection="1">
      <alignment vertical="top" wrapText="1"/>
      <protection locked="0"/>
    </xf>
    <xf numFmtId="0" fontId="5" fillId="0" borderId="15" xfId="0" applyFont="1" applyBorder="1" applyAlignment="1" applyProtection="1">
      <alignment vertical="top" wrapText="1"/>
      <protection locked="0"/>
    </xf>
    <xf numFmtId="0" fontId="4" fillId="0" borderId="3" xfId="0" applyFont="1" applyFill="1" applyBorder="1" applyAlignment="1">
      <alignment horizontal="center" vertical="center" wrapText="1"/>
    </xf>
    <xf numFmtId="0" fontId="6" fillId="0" borderId="3" xfId="0" applyFont="1" applyFill="1" applyBorder="1" applyAlignment="1">
      <alignment horizontal="right" vertical="center" wrapText="1"/>
    </xf>
    <xf numFmtId="0" fontId="6" fillId="0" borderId="3" xfId="0" applyFont="1" applyFill="1" applyBorder="1" applyAlignment="1" applyProtection="1">
      <alignment horizontal="right" vertical="center" wrapText="1"/>
      <protection locked="0"/>
    </xf>
    <xf numFmtId="0" fontId="2"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6" fillId="0" borderId="4" xfId="0" applyFont="1" applyFill="1" applyBorder="1" applyAlignment="1" applyProtection="1">
      <alignment horizontal="right" vertical="center" wrapText="1"/>
      <protection locked="0"/>
    </xf>
    <xf numFmtId="0" fontId="2" fillId="0" borderId="4" xfId="0" applyFont="1" applyFill="1" applyBorder="1" applyAlignment="1">
      <alignment vertical="center" wrapText="1"/>
    </xf>
    <xf numFmtId="0" fontId="38" fillId="0" borderId="3" xfId="0" applyFont="1" applyBorder="1" applyAlignment="1">
      <alignment vertical="center" wrapText="1"/>
    </xf>
    <xf numFmtId="0" fontId="0" fillId="0" borderId="3" xfId="0" applyBorder="1" applyAlignment="1">
      <alignment vertical="center"/>
    </xf>
    <xf numFmtId="0" fontId="16" fillId="0" borderId="3" xfId="0" applyFont="1" applyBorder="1" applyAlignment="1">
      <alignment vertical="center" wrapText="1"/>
    </xf>
    <xf numFmtId="2" fontId="10" fillId="0" borderId="0" xfId="0" applyNumberFormat="1" applyFont="1" applyBorder="1" applyAlignment="1">
      <alignment horizontal="center" vertical="center" wrapText="1"/>
    </xf>
    <xf numFmtId="0" fontId="15" fillId="6" borderId="4" xfId="0" applyFont="1" applyFill="1" applyBorder="1" applyAlignment="1">
      <alignment horizontal="left" vertical="center" wrapText="1" readingOrder="1"/>
    </xf>
    <xf numFmtId="0" fontId="15" fillId="6" borderId="24" xfId="0" applyFont="1" applyFill="1" applyBorder="1" applyAlignment="1">
      <alignment horizontal="left" vertical="center" wrapText="1" readingOrder="1"/>
    </xf>
    <xf numFmtId="0" fontId="0" fillId="0" borderId="0" xfId="0"/>
    <xf numFmtId="0" fontId="0" fillId="0" borderId="0" xfId="0" applyAlignment="1">
      <alignment horizontal="center"/>
    </xf>
    <xf numFmtId="0" fontId="24" fillId="0" borderId="0" xfId="1" applyAlignment="1">
      <alignment vertical="center"/>
    </xf>
    <xf numFmtId="0" fontId="24" fillId="0" borderId="0" xfId="1" applyAlignment="1" applyProtection="1">
      <alignment vertical="center"/>
    </xf>
    <xf numFmtId="0" fontId="24" fillId="0" borderId="0" xfId="1" applyAlignment="1" applyProtection="1">
      <alignment horizontal="center" vertical="center"/>
    </xf>
    <xf numFmtId="0" fontId="10" fillId="0" borderId="0" xfId="1" applyFont="1" applyAlignment="1" applyProtection="1">
      <alignment vertical="center"/>
    </xf>
    <xf numFmtId="10" fontId="11" fillId="0" borderId="0" xfId="1" applyNumberFormat="1" applyFont="1" applyAlignment="1" applyProtection="1">
      <alignment vertical="center"/>
    </xf>
    <xf numFmtId="2" fontId="11" fillId="0" borderId="0" xfId="1" applyNumberFormat="1" applyFont="1" applyAlignment="1" applyProtection="1">
      <alignment vertical="center"/>
    </xf>
    <xf numFmtId="2" fontId="0" fillId="0" borderId="0" xfId="1" applyNumberFormat="1" applyFont="1" applyAlignment="1" applyProtection="1">
      <alignment vertical="center"/>
    </xf>
    <xf numFmtId="0" fontId="10" fillId="7" borderId="0" xfId="1" applyFont="1" applyFill="1" applyAlignment="1" applyProtection="1">
      <alignment horizontal="right" vertical="center"/>
    </xf>
    <xf numFmtId="2" fontId="10" fillId="0" borderId="0" xfId="1" applyNumberFormat="1" applyFont="1" applyAlignment="1" applyProtection="1">
      <alignment horizontal="center" vertical="center"/>
    </xf>
    <xf numFmtId="2" fontId="25" fillId="7" borderId="0" xfId="1" applyNumberFormat="1" applyFont="1" applyFill="1" applyAlignment="1" applyProtection="1">
      <alignment vertical="center"/>
    </xf>
    <xf numFmtId="9" fontId="12" fillId="7" borderId="0" xfId="1" applyNumberFormat="1" applyFont="1" applyFill="1" applyAlignment="1" applyProtection="1">
      <alignment horizontal="center" vertical="center"/>
    </xf>
    <xf numFmtId="2" fontId="2" fillId="7" borderId="0" xfId="1" applyNumberFormat="1" applyFont="1" applyFill="1" applyAlignment="1" applyProtection="1">
      <alignment vertical="center"/>
    </xf>
    <xf numFmtId="0" fontId="3" fillId="7" borderId="0" xfId="1" applyFont="1" applyFill="1" applyAlignment="1" applyProtection="1">
      <alignment horizontal="center" vertical="center"/>
    </xf>
    <xf numFmtId="0" fontId="3" fillId="0" borderId="0" xfId="1" applyFont="1" applyAlignment="1" applyProtection="1">
      <alignment horizontal="center" vertical="center"/>
    </xf>
    <xf numFmtId="0" fontId="39" fillId="0" borderId="0" xfId="1" applyFont="1" applyAlignment="1">
      <alignment horizontal="center" vertical="center"/>
    </xf>
    <xf numFmtId="0" fontId="40" fillId="0" borderId="0" xfId="1" applyFont="1" applyAlignment="1" applyProtection="1">
      <alignment horizontal="center" vertical="center"/>
    </xf>
    <xf numFmtId="9" fontId="40" fillId="0" borderId="0" xfId="1" applyNumberFormat="1" applyFont="1" applyAlignment="1" applyProtection="1">
      <alignment horizontal="center" vertical="center"/>
    </xf>
    <xf numFmtId="0" fontId="31" fillId="0" borderId="0" xfId="1" applyFont="1" applyAlignment="1" applyProtection="1">
      <alignment horizontal="right" vertical="center"/>
    </xf>
    <xf numFmtId="9" fontId="42" fillId="0" borderId="0" xfId="1" applyNumberFormat="1" applyFont="1" applyAlignment="1" applyProtection="1">
      <alignment horizontal="center" vertical="center"/>
    </xf>
    <xf numFmtId="166" fontId="3" fillId="0" borderId="0" xfId="1" applyNumberFormat="1" applyFont="1" applyAlignment="1" applyProtection="1">
      <alignment vertical="center"/>
    </xf>
    <xf numFmtId="9" fontId="19" fillId="0" borderId="0" xfId="0" applyNumberFormat="1" applyFont="1"/>
    <xf numFmtId="9" fontId="16" fillId="0" borderId="41" xfId="0" applyNumberFormat="1" applyFont="1" applyBorder="1" applyAlignment="1">
      <alignment horizontal="center" vertical="center" textRotation="90"/>
    </xf>
    <xf numFmtId="0" fontId="3" fillId="0" borderId="3" xfId="0" applyFont="1" applyBorder="1" applyAlignment="1">
      <alignment horizontal="right" vertical="center"/>
    </xf>
    <xf numFmtId="0" fontId="37" fillId="0" borderId="3" xfId="0" applyFont="1" applyBorder="1" applyAlignment="1">
      <alignment horizontal="right" vertical="center"/>
    </xf>
    <xf numFmtId="2" fontId="10" fillId="0" borderId="0" xfId="1" applyNumberFormat="1" applyFont="1" applyAlignment="1" applyProtection="1">
      <alignment horizontal="center" vertical="center"/>
    </xf>
    <xf numFmtId="0" fontId="41" fillId="0" borderId="3" xfId="1" applyFont="1" applyBorder="1" applyAlignment="1">
      <alignment horizontal="center" vertical="center" wrapText="1"/>
    </xf>
    <xf numFmtId="0" fontId="15" fillId="0" borderId="3" xfId="1" applyFont="1" applyBorder="1" applyAlignment="1">
      <alignment horizontal="right" vertical="center"/>
    </xf>
    <xf numFmtId="0" fontId="15" fillId="0" borderId="38" xfId="1" applyFont="1" applyBorder="1" applyAlignment="1">
      <alignment horizontal="right" vertical="center"/>
    </xf>
    <xf numFmtId="0" fontId="28" fillId="0" borderId="0" xfId="0" applyFont="1" applyBorder="1"/>
    <xf numFmtId="0" fontId="26" fillId="0" borderId="36" xfId="0" applyFont="1" applyBorder="1" applyAlignment="1">
      <alignment horizontal="right"/>
    </xf>
    <xf numFmtId="0" fontId="34" fillId="6" borderId="1" xfId="0" applyFont="1" applyFill="1" applyBorder="1" applyAlignment="1">
      <alignment vertical="center"/>
    </xf>
    <xf numFmtId="0" fontId="19" fillId="0" borderId="1" xfId="0" applyFont="1" applyBorder="1" applyAlignment="1">
      <alignment vertical="center"/>
    </xf>
    <xf numFmtId="0" fontId="15" fillId="5" borderId="5" xfId="1" applyFont="1" applyFill="1" applyBorder="1" applyAlignment="1">
      <alignment vertical="center" wrapText="1"/>
    </xf>
    <xf numFmtId="0" fontId="19" fillId="6" borderId="1" xfId="0" applyFont="1" applyFill="1" applyBorder="1" applyAlignment="1">
      <alignment vertical="center"/>
    </xf>
    <xf numFmtId="0" fontId="19" fillId="0" borderId="1" xfId="0" applyFont="1" applyBorder="1" applyAlignment="1">
      <alignment vertical="center" wrapText="1"/>
    </xf>
    <xf numFmtId="0" fontId="19" fillId="0" borderId="1" xfId="0" applyFont="1" applyBorder="1" applyAlignment="1">
      <alignment vertical="center" wrapText="1" readingOrder="1"/>
    </xf>
    <xf numFmtId="0" fontId="19" fillId="6" borderId="1" xfId="0" applyFont="1" applyFill="1" applyBorder="1" applyAlignment="1">
      <alignment horizontal="left" vertical="center"/>
    </xf>
    <xf numFmtId="0" fontId="19" fillId="0" borderId="20" xfId="0" applyFont="1" applyBorder="1" applyAlignment="1">
      <alignment vertical="center"/>
    </xf>
    <xf numFmtId="0" fontId="19" fillId="0" borderId="33" xfId="0" applyFont="1" applyBorder="1" applyAlignment="1">
      <alignment vertical="center" wrapText="1" readingOrder="1"/>
    </xf>
    <xf numFmtId="0" fontId="41" fillId="0" borderId="33" xfId="1" applyFont="1" applyBorder="1" applyAlignment="1">
      <alignment horizontal="center" vertical="center" wrapText="1"/>
    </xf>
    <xf numFmtId="0" fontId="45" fillId="0" borderId="3" xfId="0" applyFont="1" applyBorder="1" applyAlignment="1">
      <alignment vertical="center" wrapText="1"/>
    </xf>
    <xf numFmtId="0" fontId="36" fillId="0" borderId="30" xfId="0" applyFont="1" applyBorder="1" applyAlignment="1">
      <alignment horizontal="left" vertical="center"/>
    </xf>
    <xf numFmtId="0" fontId="36" fillId="0" borderId="2" xfId="0" applyFont="1" applyBorder="1" applyAlignment="1">
      <alignment horizontal="left" vertical="center"/>
    </xf>
    <xf numFmtId="0" fontId="15" fillId="4" borderId="3" xfId="0" applyFont="1" applyFill="1" applyBorder="1" applyAlignment="1" applyProtection="1">
      <alignment horizontal="center" vertical="center"/>
      <protection locked="0"/>
    </xf>
    <xf numFmtId="0" fontId="15" fillId="4" borderId="5" xfId="0" applyFont="1" applyFill="1" applyBorder="1" applyAlignment="1" applyProtection="1">
      <alignment horizontal="center" vertical="center"/>
      <protection locked="0"/>
    </xf>
    <xf numFmtId="0" fontId="2" fillId="4" borderId="33" xfId="0" applyFont="1" applyFill="1" applyBorder="1" applyAlignment="1" applyProtection="1">
      <alignment horizontal="center" vertical="center"/>
      <protection locked="0"/>
    </xf>
    <xf numFmtId="0" fontId="2" fillId="4" borderId="35" xfId="0" applyFont="1" applyFill="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2" xfId="0"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4" xfId="0" applyFont="1" applyBorder="1" applyAlignment="1">
      <alignment horizontal="left" vertical="top" wrapText="1"/>
    </xf>
    <xf numFmtId="0" fontId="2" fillId="0" borderId="24" xfId="0" applyFont="1" applyBorder="1" applyAlignment="1">
      <alignment horizontal="left" vertical="top"/>
    </xf>
    <xf numFmtId="0" fontId="2" fillId="0" borderId="25" xfId="0" applyFont="1" applyBorder="1" applyAlignment="1">
      <alignment horizontal="left" vertical="top"/>
    </xf>
    <xf numFmtId="0" fontId="2" fillId="0" borderId="4"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7" fillId="0" borderId="12" xfId="0" applyFont="1" applyBorder="1" applyAlignment="1">
      <alignment horizontal="center" vertical="center"/>
    </xf>
    <xf numFmtId="0" fontId="36" fillId="0" borderId="30" xfId="0" applyFont="1" applyBorder="1" applyAlignment="1">
      <alignment horizontal="left" vertical="center"/>
    </xf>
    <xf numFmtId="0" fontId="36" fillId="0" borderId="2" xfId="0" applyFont="1" applyBorder="1" applyAlignment="1">
      <alignment horizontal="left" vertical="center"/>
    </xf>
    <xf numFmtId="0" fontId="3" fillId="0" borderId="4" xfId="0" applyFont="1" applyBorder="1" applyAlignment="1">
      <alignment horizontal="right" vertical="center" wrapText="1"/>
    </xf>
    <xf numFmtId="0" fontId="3" fillId="0" borderId="2" xfId="0" applyFont="1" applyBorder="1" applyAlignment="1">
      <alignment horizontal="right" vertical="center" wrapText="1"/>
    </xf>
    <xf numFmtId="0" fontId="3" fillId="0" borderId="27" xfId="0" applyFont="1" applyBorder="1" applyAlignment="1">
      <alignment horizontal="right" vertical="center" wrapText="1"/>
    </xf>
    <xf numFmtId="0" fontId="3" fillId="0" borderId="31" xfId="0" applyFont="1" applyBorder="1" applyAlignment="1">
      <alignment horizontal="right" vertical="center" wrapText="1"/>
    </xf>
    <xf numFmtId="0" fontId="36" fillId="0" borderId="30" xfId="0" applyFont="1" applyBorder="1" applyAlignment="1">
      <alignment horizontal="left" vertical="center" wrapText="1"/>
    </xf>
    <xf numFmtId="0" fontId="36" fillId="0" borderId="2" xfId="0" applyFont="1" applyBorder="1" applyAlignment="1">
      <alignment horizontal="left" vertical="center" wrapText="1"/>
    </xf>
    <xf numFmtId="0" fontId="14" fillId="0" borderId="30" xfId="0" applyFont="1" applyBorder="1" applyAlignment="1">
      <alignment horizontal="left" vertical="center" wrapText="1"/>
    </xf>
    <xf numFmtId="0" fontId="3" fillId="0" borderId="2" xfId="0" applyFont="1" applyBorder="1" applyAlignment="1">
      <alignment horizontal="left" vertical="center" wrapText="1"/>
    </xf>
    <xf numFmtId="0" fontId="3" fillId="0" borderId="34" xfId="0" applyFont="1" applyBorder="1" applyAlignment="1" applyProtection="1">
      <alignment horizontal="right" vertical="center" wrapText="1"/>
      <protection locked="0"/>
    </xf>
    <xf numFmtId="0" fontId="3" fillId="0" borderId="32" xfId="0" applyFont="1" applyBorder="1" applyAlignment="1" applyProtection="1">
      <alignment horizontal="right" vertical="center" wrapText="1"/>
      <protection locked="0"/>
    </xf>
    <xf numFmtId="0" fontId="3" fillId="0" borderId="21" xfId="0" applyFont="1" applyBorder="1" applyAlignment="1" applyProtection="1">
      <alignment horizontal="right" vertical="center" wrapText="1"/>
      <protection locked="0"/>
    </xf>
    <xf numFmtId="0" fontId="8" fillId="0" borderId="18" xfId="0" applyFont="1" applyBorder="1" applyAlignment="1">
      <alignment horizontal="center" vertical="center" wrapText="1"/>
    </xf>
    <xf numFmtId="0" fontId="3" fillId="0" borderId="3" xfId="0" applyFont="1" applyBorder="1" applyAlignment="1">
      <alignment horizontal="right" vertical="center" wrapText="1"/>
    </xf>
    <xf numFmtId="0" fontId="14" fillId="0" borderId="30"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4" xfId="0" applyFont="1" applyBorder="1" applyAlignment="1" applyProtection="1">
      <alignment horizontal="right" vertical="center" wrapText="1"/>
      <protection locked="0"/>
    </xf>
    <xf numFmtId="0" fontId="3" fillId="0" borderId="2" xfId="0" applyFont="1" applyBorder="1" applyAlignment="1" applyProtection="1">
      <alignment horizontal="right" vertical="center" wrapText="1"/>
      <protection locked="0"/>
    </xf>
    <xf numFmtId="0" fontId="2" fillId="0" borderId="3" xfId="0" applyFont="1" applyBorder="1" applyAlignment="1">
      <alignment horizontal="left" vertical="center"/>
    </xf>
    <xf numFmtId="2" fontId="10" fillId="0" borderId="0" xfId="1" applyNumberFormat="1" applyFont="1" applyBorder="1" applyAlignment="1" applyProtection="1">
      <alignment horizontal="center" vertical="center" wrapText="1"/>
    </xf>
    <xf numFmtId="0" fontId="0" fillId="0" borderId="3" xfId="0" applyBorder="1" applyAlignment="1">
      <alignment horizontal="right" vertical="center"/>
    </xf>
    <xf numFmtId="0" fontId="15" fillId="6" borderId="4" xfId="0" applyFont="1" applyFill="1" applyBorder="1" applyAlignment="1">
      <alignment horizontal="center" vertical="center" wrapText="1" readingOrder="1"/>
    </xf>
    <xf numFmtId="0" fontId="15" fillId="6" borderId="24" xfId="0" applyFont="1" applyFill="1" applyBorder="1" applyAlignment="1">
      <alignment horizontal="center" vertical="center" wrapText="1" readingOrder="1"/>
    </xf>
    <xf numFmtId="9" fontId="15" fillId="6" borderId="24" xfId="0" applyNumberFormat="1" applyFont="1" applyFill="1" applyBorder="1" applyAlignment="1">
      <alignment horizontal="center" vertical="center" wrapText="1" readingOrder="1"/>
    </xf>
    <xf numFmtId="0" fontId="15" fillId="6" borderId="25" xfId="0" applyFont="1" applyFill="1" applyBorder="1" applyAlignment="1">
      <alignment horizontal="center" vertical="center" wrapText="1" readingOrder="1"/>
    </xf>
    <xf numFmtId="0" fontId="15" fillId="6" borderId="4" xfId="0" applyFont="1" applyFill="1" applyBorder="1" applyAlignment="1">
      <alignment horizontal="left" vertical="center" wrapText="1" readingOrder="1"/>
    </xf>
    <xf numFmtId="0" fontId="15" fillId="6" borderId="2" xfId="0" applyFont="1" applyFill="1" applyBorder="1" applyAlignment="1">
      <alignment horizontal="left" vertical="center" wrapText="1" readingOrder="1"/>
    </xf>
    <xf numFmtId="0" fontId="15" fillId="6" borderId="24" xfId="0" applyFont="1" applyFill="1" applyBorder="1" applyAlignment="1">
      <alignment horizontal="left" vertical="center" wrapText="1" readingOrder="1"/>
    </xf>
    <xf numFmtId="0" fontId="2" fillId="0" borderId="0" xfId="0" applyFont="1" applyAlignment="1">
      <alignment horizontal="center" textRotation="90"/>
    </xf>
    <xf numFmtId="0" fontId="2" fillId="0" borderId="36" xfId="0" applyFont="1" applyBorder="1" applyAlignment="1">
      <alignment horizontal="center" vertical="center"/>
    </xf>
    <xf numFmtId="0" fontId="2" fillId="0" borderId="0" xfId="0" applyFont="1" applyBorder="1" applyAlignment="1">
      <alignment horizontal="center" vertical="center"/>
    </xf>
    <xf numFmtId="0" fontId="17"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3" fillId="0" borderId="20"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2" fillId="0" borderId="2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14" fontId="3" fillId="0" borderId="2"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44" fillId="0" borderId="3" xfId="0" applyFont="1" applyBorder="1" applyAlignment="1" applyProtection="1">
      <alignment horizontal="center" vertical="center"/>
    </xf>
    <xf numFmtId="0" fontId="3" fillId="0" borderId="3" xfId="0" applyFont="1" applyBorder="1" applyAlignment="1" applyProtection="1">
      <alignment horizontal="center" vertical="center"/>
    </xf>
    <xf numFmtId="2" fontId="43" fillId="0" borderId="3" xfId="1" applyNumberFormat="1" applyFont="1" applyFill="1" applyBorder="1" applyAlignment="1" applyProtection="1">
      <alignment horizontal="center" vertical="center"/>
    </xf>
    <xf numFmtId="164" fontId="44" fillId="0" borderId="3" xfId="0" applyNumberFormat="1" applyFont="1" applyBorder="1" applyAlignment="1" applyProtection="1">
      <alignment horizontal="center" vertical="center"/>
    </xf>
    <xf numFmtId="9" fontId="15" fillId="6" borderId="4" xfId="0" applyNumberFormat="1" applyFont="1" applyFill="1" applyBorder="1" applyAlignment="1">
      <alignment horizontal="center" vertical="center" wrapText="1" readingOrder="1"/>
    </xf>
    <xf numFmtId="0" fontId="10" fillId="0" borderId="18" xfId="0" applyFont="1" applyBorder="1" applyAlignment="1">
      <alignment horizontal="right" vertical="center"/>
    </xf>
    <xf numFmtId="2" fontId="43" fillId="0" borderId="38" xfId="1" applyNumberFormat="1" applyFont="1" applyFill="1" applyBorder="1" applyAlignment="1" applyProtection="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8" xfId="0" quotePrefix="1" applyFont="1" applyBorder="1" applyAlignment="1" applyProtection="1">
      <alignment horizontal="center" vertical="center"/>
    </xf>
    <xf numFmtId="0" fontId="3" fillId="0" borderId="38" xfId="0" applyFont="1" applyBorder="1" applyAlignment="1" applyProtection="1">
      <alignment horizontal="center" vertical="center"/>
    </xf>
    <xf numFmtId="0" fontId="3" fillId="3" borderId="4"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 xfId="0" applyFont="1" applyFill="1" applyBorder="1" applyAlignment="1">
      <alignment horizontal="center" vertical="center"/>
    </xf>
    <xf numFmtId="0" fontId="19" fillId="0" borderId="4" xfId="0" applyFont="1" applyBorder="1" applyAlignment="1">
      <alignment horizontal="center" vertical="center"/>
    </xf>
    <xf numFmtId="0" fontId="19" fillId="0" borderId="24" xfId="0" applyFont="1" applyBorder="1" applyAlignment="1">
      <alignment horizontal="center" vertical="center"/>
    </xf>
    <xf numFmtId="0" fontId="19" fillId="0" borderId="2" xfId="0" applyFont="1" applyBorder="1" applyAlignment="1">
      <alignment horizontal="center" vertical="center"/>
    </xf>
    <xf numFmtId="0" fontId="2" fillId="0" borderId="42" xfId="0" applyFont="1" applyBorder="1" applyAlignment="1">
      <alignment horizontal="left"/>
    </xf>
    <xf numFmtId="0" fontId="2" fillId="0" borderId="7" xfId="0" applyFont="1" applyBorder="1" applyAlignment="1">
      <alignment horizontal="left"/>
    </xf>
  </cellXfs>
  <cellStyles count="4">
    <cellStyle name="Excel Built-in Normal" xfId="1"/>
    <cellStyle name="Normal" xfId="0" builtinId="0"/>
    <cellStyle name="Normal 2" xfId="2"/>
    <cellStyle name="Normal 3" xfId="3"/>
  </cellStyles>
  <dxfs count="5">
    <dxf>
      <fill>
        <patternFill>
          <bgColor rgb="FF92D050"/>
        </patternFill>
      </fill>
    </dxf>
    <dxf>
      <fill>
        <gradientFill type="path" left="0.5" right="0.5" top="0.5" bottom="0.5">
          <stop position="0">
            <color theme="0"/>
          </stop>
          <stop position="1">
            <color rgb="FFFF0000"/>
          </stop>
        </gradientFill>
      </fill>
    </dxf>
    <dxf>
      <font>
        <condense val="0"/>
        <extend val="0"/>
        <color rgb="FF9C0006"/>
      </font>
    </dxf>
    <dxf>
      <font>
        <condense val="0"/>
        <extend val="0"/>
        <color rgb="FF9C0006"/>
      </font>
    </dxf>
    <dxf>
      <numFmt numFmtId="0" formatCode="General"/>
      <fill>
        <gradientFill type="path" left="0.5" right="0.5" top="0.5" bottom="0.5">
          <stop position="0">
            <color theme="0"/>
          </stop>
          <stop position="1">
            <color rgb="FFFF0000"/>
          </stop>
        </gradientFill>
      </fill>
    </dxf>
  </dxfs>
  <tableStyles count="0" defaultTableStyle="TableStyleMedium9"/>
  <colors>
    <mruColors>
      <color rgb="FFFF99CC"/>
      <color rgb="FFFF3399"/>
      <color rgb="FFF8D796"/>
      <color rgb="FFFADDA4"/>
      <color rgb="FFFADB9C"/>
      <color rgb="FFF9CD7F"/>
      <color rgb="FFE2E0F8"/>
      <color rgb="FFE2E1FB"/>
      <color rgb="FFF2CAD3"/>
      <color rgb="FFFADD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238126</xdr:colOff>
      <xdr:row>56</xdr:row>
      <xdr:rowOff>323850</xdr:rowOff>
    </xdr:from>
    <xdr:to>
      <xdr:col>8</xdr:col>
      <xdr:colOff>276226</xdr:colOff>
      <xdr:row>57</xdr:row>
      <xdr:rowOff>114300</xdr:rowOff>
    </xdr:to>
    <xdr:sp macro="" textlink="">
      <xdr:nvSpPr>
        <xdr:cNvPr id="2" name="Flèche à angle droit 1">
          <a:extLst>
            <a:ext uri="{FF2B5EF4-FFF2-40B4-BE49-F238E27FC236}">
              <a16:creationId xmlns:a16="http://schemas.microsoft.com/office/drawing/2014/main" id="{00000000-0008-0000-0100-000002000000}"/>
            </a:ext>
          </a:extLst>
        </xdr:cNvPr>
        <xdr:cNvSpPr/>
      </xdr:nvSpPr>
      <xdr:spPr>
        <a:xfrm>
          <a:off x="12811126" y="25041225"/>
          <a:ext cx="457200" cy="180975"/>
        </a:xfrm>
        <a:prstGeom prst="bentUpArrow">
          <a:avLst/>
        </a:prstGeom>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fr-FR" sz="1100"/>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4"/>
  <sheetViews>
    <sheetView topLeftCell="A7" zoomScaleNormal="100" workbookViewId="0">
      <selection activeCell="B20" sqref="B20"/>
    </sheetView>
  </sheetViews>
  <sheetFormatPr baseColWidth="10" defaultRowHeight="13.2" x14ac:dyDescent="0.25"/>
  <cols>
    <col min="1" max="1" width="7" customWidth="1"/>
    <col min="2" max="2" width="71.6640625" customWidth="1"/>
    <col min="3" max="3" width="18.109375" customWidth="1"/>
    <col min="4" max="4" width="8.33203125" style="31" customWidth="1"/>
    <col min="5" max="5" width="52.77734375" customWidth="1"/>
    <col min="6" max="6" width="5.109375" customWidth="1"/>
    <col min="7" max="7" width="6.44140625" customWidth="1"/>
  </cols>
  <sheetData>
    <row r="1" spans="2:7" ht="13.8" thickBot="1" x14ac:dyDescent="0.3">
      <c r="B1" s="160" t="s">
        <v>11</v>
      </c>
      <c r="C1" s="161"/>
      <c r="D1" s="161"/>
      <c r="E1" s="161"/>
      <c r="F1" s="161"/>
      <c r="G1" s="162"/>
    </row>
    <row r="2" spans="2:7" x14ac:dyDescent="0.25">
      <c r="B2" s="1" t="s">
        <v>12</v>
      </c>
      <c r="C2" s="163" t="s">
        <v>155</v>
      </c>
      <c r="D2" s="164"/>
      <c r="E2" s="164"/>
      <c r="F2" s="164"/>
      <c r="G2" s="165"/>
    </row>
    <row r="3" spans="2:7" x14ac:dyDescent="0.25">
      <c r="B3" s="2" t="s">
        <v>13</v>
      </c>
      <c r="C3" s="166" t="s">
        <v>172</v>
      </c>
      <c r="D3" s="167"/>
      <c r="E3" s="167"/>
      <c r="F3" s="167"/>
      <c r="G3" s="168"/>
    </row>
    <row r="4" spans="2:7" x14ac:dyDescent="0.25">
      <c r="B4" s="2" t="s">
        <v>14</v>
      </c>
      <c r="C4" s="150"/>
      <c r="D4" s="151"/>
      <c r="E4" s="151"/>
      <c r="F4" s="151"/>
      <c r="G4" s="152"/>
    </row>
    <row r="5" spans="2:7" x14ac:dyDescent="0.25">
      <c r="B5" s="2" t="s">
        <v>15</v>
      </c>
      <c r="C5" s="169"/>
      <c r="D5" s="170"/>
      <c r="E5" s="170"/>
      <c r="F5" s="170"/>
      <c r="G5" s="171"/>
    </row>
    <row r="6" spans="2:7" x14ac:dyDescent="0.25">
      <c r="B6" s="2" t="s">
        <v>16</v>
      </c>
      <c r="C6" s="150"/>
      <c r="D6" s="151"/>
      <c r="E6" s="151"/>
      <c r="F6" s="151"/>
      <c r="G6" s="152"/>
    </row>
    <row r="7" spans="2:7" x14ac:dyDescent="0.25">
      <c r="B7" s="2" t="s">
        <v>17</v>
      </c>
      <c r="C7" s="150"/>
      <c r="D7" s="151"/>
      <c r="E7" s="151"/>
      <c r="F7" s="151"/>
      <c r="G7" s="152"/>
    </row>
    <row r="8" spans="2:7" x14ac:dyDescent="0.25">
      <c r="B8" s="2" t="s">
        <v>18</v>
      </c>
      <c r="C8" s="150"/>
      <c r="D8" s="151"/>
      <c r="E8" s="151"/>
      <c r="F8" s="151"/>
      <c r="G8" s="152"/>
    </row>
    <row r="9" spans="2:7" ht="13.8" thickBot="1" x14ac:dyDescent="0.3">
      <c r="B9" s="3" t="s">
        <v>19</v>
      </c>
      <c r="C9" s="153"/>
      <c r="D9" s="154"/>
      <c r="E9" s="154"/>
      <c r="F9" s="154"/>
      <c r="G9" s="155"/>
    </row>
    <row r="10" spans="2:7" ht="6.75" customHeight="1" thickBot="1" x14ac:dyDescent="0.3">
      <c r="B10" s="156"/>
      <c r="C10" s="156"/>
      <c r="D10" s="156"/>
      <c r="E10" s="156"/>
      <c r="F10" s="156"/>
      <c r="G10" s="156"/>
    </row>
    <row r="11" spans="2:7" x14ac:dyDescent="0.25">
      <c r="B11" s="157" t="s">
        <v>20</v>
      </c>
      <c r="C11" s="158"/>
      <c r="D11" s="158"/>
      <c r="E11" s="158"/>
      <c r="F11" s="158"/>
      <c r="G11" s="159"/>
    </row>
    <row r="12" spans="2:7" ht="13.8" thickBot="1" x14ac:dyDescent="0.3">
      <c r="B12" s="147"/>
      <c r="C12" s="148"/>
      <c r="D12" s="148"/>
      <c r="E12" s="148"/>
      <c r="F12" s="148"/>
      <c r="G12" s="149"/>
    </row>
    <row r="13" spans="2:7" ht="6.75" customHeight="1" thickBot="1" x14ac:dyDescent="0.3">
      <c r="B13" s="156"/>
      <c r="C13" s="156"/>
      <c r="D13" s="156"/>
      <c r="E13" s="156"/>
      <c r="F13" s="156"/>
      <c r="G13" s="156"/>
    </row>
    <row r="14" spans="2:7" ht="14.4" thickBot="1" x14ac:dyDescent="0.3">
      <c r="B14" s="172" t="s">
        <v>21</v>
      </c>
      <c r="C14" s="173"/>
      <c r="D14" s="173"/>
      <c r="E14" s="173"/>
      <c r="F14" s="174"/>
      <c r="G14" s="175"/>
    </row>
    <row r="15" spans="2:7" ht="13.8" x14ac:dyDescent="0.25">
      <c r="B15" s="140" t="s">
        <v>156</v>
      </c>
      <c r="C15" s="93"/>
      <c r="D15" s="92" t="s">
        <v>161</v>
      </c>
      <c r="E15" s="85"/>
      <c r="F15" s="85"/>
      <c r="G15" s="85"/>
    </row>
    <row r="16" spans="2:7" ht="13.8" x14ac:dyDescent="0.25">
      <c r="B16" s="140" t="s">
        <v>157</v>
      </c>
      <c r="C16" s="93"/>
      <c r="D16" s="94" t="s">
        <v>162</v>
      </c>
      <c r="E16" s="85"/>
      <c r="F16" s="85"/>
      <c r="G16" s="85"/>
    </row>
    <row r="17" spans="2:7" ht="13.8" x14ac:dyDescent="0.25">
      <c r="B17" s="140" t="s">
        <v>158</v>
      </c>
      <c r="C17" s="93"/>
      <c r="D17" s="94" t="s">
        <v>163</v>
      </c>
      <c r="E17" s="85"/>
      <c r="F17" s="85"/>
      <c r="G17" s="85"/>
    </row>
    <row r="18" spans="2:7" ht="13.8" x14ac:dyDescent="0.25">
      <c r="B18" s="140"/>
      <c r="C18" s="93"/>
      <c r="D18" s="94" t="s">
        <v>164</v>
      </c>
      <c r="E18" s="85"/>
      <c r="F18" s="85"/>
      <c r="G18" s="85"/>
    </row>
    <row r="19" spans="2:7" ht="13.8" x14ac:dyDescent="0.25">
      <c r="B19" s="140" t="s">
        <v>159</v>
      </c>
      <c r="C19" s="93"/>
      <c r="D19" s="94" t="s">
        <v>165</v>
      </c>
      <c r="E19" s="85"/>
      <c r="F19" s="85"/>
      <c r="G19" s="85"/>
    </row>
    <row r="20" spans="2:7" ht="13.8" x14ac:dyDescent="0.25">
      <c r="B20" s="140" t="s">
        <v>160</v>
      </c>
      <c r="C20" s="93"/>
      <c r="D20" s="94" t="s">
        <v>166</v>
      </c>
      <c r="E20" s="85"/>
      <c r="F20" s="85"/>
      <c r="G20" s="85"/>
    </row>
    <row r="21" spans="2:7" x14ac:dyDescent="0.25">
      <c r="B21" s="94"/>
      <c r="C21" s="93"/>
      <c r="D21" s="94" t="s">
        <v>167</v>
      </c>
      <c r="E21" s="86"/>
      <c r="F21" s="87"/>
      <c r="G21" s="89"/>
    </row>
    <row r="22" spans="2:7" x14ac:dyDescent="0.25">
      <c r="B22" s="86"/>
      <c r="C22" s="87"/>
      <c r="D22" s="88"/>
      <c r="E22" s="86"/>
      <c r="F22" s="90"/>
      <c r="G22" s="91"/>
    </row>
    <row r="23" spans="2:7" x14ac:dyDescent="0.25">
      <c r="B23" s="4"/>
      <c r="C23" s="6"/>
      <c r="D23" s="47"/>
      <c r="E23" s="7"/>
      <c r="F23" s="8"/>
      <c r="G23" s="9"/>
    </row>
    <row r="24" spans="2:7" x14ac:dyDescent="0.25">
      <c r="B24" s="5"/>
      <c r="C24" s="6"/>
      <c r="D24" s="47"/>
      <c r="E24" s="7"/>
      <c r="F24" s="8"/>
      <c r="G24" s="9"/>
    </row>
    <row r="25" spans="2:7" ht="13.8" thickBot="1" x14ac:dyDescent="0.3">
      <c r="B25" s="5"/>
      <c r="C25" s="6"/>
      <c r="D25" s="47"/>
      <c r="E25" s="7"/>
      <c r="F25" s="8"/>
      <c r="G25" s="9"/>
    </row>
    <row r="26" spans="2:7" ht="13.8" thickBot="1" x14ac:dyDescent="0.3">
      <c r="B26" s="176" t="s">
        <v>22</v>
      </c>
      <c r="C26" s="176"/>
      <c r="D26" s="176"/>
      <c r="E26" s="176"/>
      <c r="F26" s="176"/>
      <c r="G26" s="176"/>
    </row>
    <row r="27" spans="2:7" ht="13.8" thickBot="1" x14ac:dyDescent="0.3">
      <c r="B27" s="160" t="s">
        <v>23</v>
      </c>
      <c r="C27" s="161"/>
      <c r="D27" s="161"/>
      <c r="E27" s="161"/>
      <c r="F27" s="161"/>
      <c r="G27" s="162"/>
    </row>
    <row r="28" spans="2:7" x14ac:dyDescent="0.25">
      <c r="B28" s="177" t="s">
        <v>28</v>
      </c>
      <c r="C28" s="178"/>
      <c r="D28" s="48"/>
      <c r="E28" s="181"/>
      <c r="F28" s="182"/>
      <c r="G28" s="10"/>
    </row>
    <row r="29" spans="2:7" x14ac:dyDescent="0.25">
      <c r="B29" s="177" t="s">
        <v>27</v>
      </c>
      <c r="C29" s="178"/>
      <c r="D29" s="48"/>
      <c r="E29" s="44"/>
      <c r="F29" s="43"/>
      <c r="G29" s="10"/>
    </row>
    <row r="30" spans="2:7" x14ac:dyDescent="0.25">
      <c r="B30" s="177" t="s">
        <v>178</v>
      </c>
      <c r="C30" s="178"/>
      <c r="D30" s="48"/>
      <c r="E30" s="44"/>
      <c r="F30" s="43"/>
      <c r="G30" s="10"/>
    </row>
    <row r="31" spans="2:7" x14ac:dyDescent="0.25">
      <c r="B31" s="177" t="s">
        <v>176</v>
      </c>
      <c r="C31" s="178"/>
      <c r="D31" s="41"/>
      <c r="E31" s="179"/>
      <c r="F31" s="180"/>
      <c r="G31" s="11"/>
    </row>
    <row r="32" spans="2:7" x14ac:dyDescent="0.25">
      <c r="B32" s="183"/>
      <c r="C32" s="184"/>
      <c r="D32" s="41"/>
      <c r="E32" s="179"/>
      <c r="F32" s="180"/>
      <c r="G32" s="11"/>
    </row>
    <row r="33" spans="2:7" x14ac:dyDescent="0.25">
      <c r="B33" s="177" t="s">
        <v>29</v>
      </c>
      <c r="C33" s="178"/>
      <c r="D33" s="41"/>
      <c r="E33" s="179"/>
      <c r="F33" s="180"/>
      <c r="G33" s="11"/>
    </row>
    <row r="34" spans="2:7" x14ac:dyDescent="0.25">
      <c r="B34" s="141" t="s">
        <v>177</v>
      </c>
      <c r="C34" s="142"/>
      <c r="D34" s="41"/>
      <c r="E34" s="40"/>
      <c r="F34" s="39"/>
      <c r="G34" s="11"/>
    </row>
    <row r="35" spans="2:7" x14ac:dyDescent="0.25">
      <c r="B35" s="183" t="s">
        <v>179</v>
      </c>
      <c r="C35" s="184"/>
      <c r="D35" s="41"/>
      <c r="E35" s="179"/>
      <c r="F35" s="180"/>
      <c r="G35" s="11"/>
    </row>
    <row r="36" spans="2:7" x14ac:dyDescent="0.25">
      <c r="B36" s="183"/>
      <c r="C36" s="184"/>
      <c r="D36" s="41"/>
      <c r="E36" s="179"/>
      <c r="F36" s="180"/>
      <c r="G36" s="11"/>
    </row>
    <row r="37" spans="2:7" x14ac:dyDescent="0.25">
      <c r="B37" s="183"/>
      <c r="C37" s="184"/>
      <c r="D37" s="41"/>
      <c r="E37" s="179"/>
      <c r="F37" s="180"/>
      <c r="G37" s="11"/>
    </row>
    <row r="38" spans="2:7" x14ac:dyDescent="0.25">
      <c r="B38" s="183"/>
      <c r="C38" s="184"/>
      <c r="D38" s="41"/>
      <c r="E38" s="179"/>
      <c r="F38" s="180"/>
      <c r="G38" s="11"/>
    </row>
    <row r="39" spans="2:7" x14ac:dyDescent="0.25">
      <c r="B39" s="185"/>
      <c r="C39" s="186"/>
      <c r="D39" s="41"/>
      <c r="E39" s="179"/>
      <c r="F39" s="180"/>
      <c r="G39" s="11"/>
    </row>
    <row r="40" spans="2:7" x14ac:dyDescent="0.25">
      <c r="B40" s="185"/>
      <c r="C40" s="186"/>
      <c r="D40" s="41"/>
      <c r="E40" s="179"/>
      <c r="F40" s="180"/>
      <c r="G40" s="11"/>
    </row>
    <row r="41" spans="2:7" x14ac:dyDescent="0.25">
      <c r="B41" s="185"/>
      <c r="C41" s="186"/>
      <c r="D41" s="49"/>
      <c r="E41" s="191"/>
      <c r="F41" s="191"/>
      <c r="G41" s="11"/>
    </row>
    <row r="42" spans="2:7" x14ac:dyDescent="0.25">
      <c r="B42" s="192"/>
      <c r="C42" s="193"/>
      <c r="D42" s="41"/>
      <c r="E42" s="194"/>
      <c r="F42" s="195"/>
      <c r="G42" s="11"/>
    </row>
    <row r="43" spans="2:7" ht="13.8" thickBot="1" x14ac:dyDescent="0.3">
      <c r="B43" s="187"/>
      <c r="C43" s="188"/>
      <c r="D43" s="42"/>
      <c r="E43" s="189"/>
      <c r="F43" s="188"/>
      <c r="G43" s="12"/>
    </row>
    <row r="44" spans="2:7" ht="15.6" x14ac:dyDescent="0.25">
      <c r="B44" s="190" t="s">
        <v>10</v>
      </c>
      <c r="C44" s="190"/>
      <c r="D44" s="190"/>
      <c r="E44" s="190"/>
      <c r="F44" s="190"/>
      <c r="G44" s="190"/>
    </row>
  </sheetData>
  <mergeCells count="45">
    <mergeCell ref="B39:C39"/>
    <mergeCell ref="E39:F39"/>
    <mergeCell ref="B43:C43"/>
    <mergeCell ref="E43:F43"/>
    <mergeCell ref="B44:G44"/>
    <mergeCell ref="B40:C40"/>
    <mergeCell ref="E40:F40"/>
    <mergeCell ref="B41:C41"/>
    <mergeCell ref="E41:F41"/>
    <mergeCell ref="B42:C42"/>
    <mergeCell ref="E42:F42"/>
    <mergeCell ref="B36:C36"/>
    <mergeCell ref="E36:F36"/>
    <mergeCell ref="B37:C37"/>
    <mergeCell ref="E37:F37"/>
    <mergeCell ref="B38:C38"/>
    <mergeCell ref="E38:F38"/>
    <mergeCell ref="B32:C32"/>
    <mergeCell ref="E32:F32"/>
    <mergeCell ref="B35:C35"/>
    <mergeCell ref="E33:F33"/>
    <mergeCell ref="E35:F35"/>
    <mergeCell ref="B33:C33"/>
    <mergeCell ref="B13:G13"/>
    <mergeCell ref="B14:G14"/>
    <mergeCell ref="B26:G26"/>
    <mergeCell ref="B27:G27"/>
    <mergeCell ref="B31:C31"/>
    <mergeCell ref="E31:F31"/>
    <mergeCell ref="B29:C29"/>
    <mergeCell ref="B30:C30"/>
    <mergeCell ref="B28:C28"/>
    <mergeCell ref="E28:F28"/>
    <mergeCell ref="C6:G6"/>
    <mergeCell ref="B1:G1"/>
    <mergeCell ref="C2:G2"/>
    <mergeCell ref="C3:G3"/>
    <mergeCell ref="C4:G4"/>
    <mergeCell ref="C5:G5"/>
    <mergeCell ref="B12:G12"/>
    <mergeCell ref="C7:G7"/>
    <mergeCell ref="C8:G8"/>
    <mergeCell ref="C9:G9"/>
    <mergeCell ref="B10:G10"/>
    <mergeCell ref="B11:G11"/>
  </mergeCells>
  <phoneticPr fontId="1" type="noConversion"/>
  <printOptions horizontalCentered="1"/>
  <pageMargins left="0.23622047244094491" right="0.23622047244094491" top="0.74803149606299213" bottom="0.74803149606299213" header="0.31496062992125984" footer="0.31496062992125984"/>
  <pageSetup paperSize="9" scale="86" orientation="landscape" horizontalDpi="4294967292" verticalDpi="4294967292" r:id="rId1"/>
  <headerFooter>
    <oddHeader>&amp;L&amp;"Arial,Normal"L'ACADEMIE DE :&amp;C&amp;"Arial,Normal"BTS METIERS DE LA MODE - Chaussure et Maroquinerie</oddHeader>
    <oddFooter>&amp;L&amp;"Arial,Normal"L'INSPECTION GENERALE</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71"/>
  <sheetViews>
    <sheetView tabSelected="1" topLeftCell="A49" zoomScale="70" zoomScaleNormal="70" zoomScalePageLayoutView="80" workbookViewId="0">
      <selection activeCell="C39" sqref="C39"/>
    </sheetView>
  </sheetViews>
  <sheetFormatPr baseColWidth="10" defaultRowHeight="15.6" x14ac:dyDescent="0.3"/>
  <cols>
    <col min="1" max="1" width="11.77734375" style="45" customWidth="1"/>
    <col min="2" max="2" width="71.33203125" customWidth="1"/>
    <col min="3" max="3" width="73.44140625" customWidth="1"/>
    <col min="4" max="4" width="8.33203125" customWidth="1"/>
    <col min="5" max="8" width="6.109375" customWidth="1"/>
    <col min="9" max="9" width="7.33203125" style="34" customWidth="1"/>
    <col min="10" max="10" width="7.109375" style="34" customWidth="1"/>
    <col min="11" max="11" width="23.77734375" customWidth="1"/>
    <col min="12" max="12" width="25.33203125" bestFit="1" customWidth="1"/>
    <col min="13" max="13" width="11.109375" customWidth="1"/>
    <col min="14" max="14" width="10.6640625" customWidth="1"/>
    <col min="15" max="15" width="8.44140625" customWidth="1"/>
    <col min="16" max="16" width="10.77734375" style="31" customWidth="1"/>
    <col min="17" max="17" width="10.33203125" customWidth="1"/>
    <col min="18" max="21" width="12" customWidth="1"/>
  </cols>
  <sheetData>
    <row r="1" spans="1:19" s="98" customFormat="1" x14ac:dyDescent="0.3">
      <c r="A1" s="45"/>
      <c r="I1" s="34"/>
      <c r="J1" s="34"/>
      <c r="P1" s="99"/>
    </row>
    <row r="2" spans="1:19" s="98" customFormat="1" ht="24.9" customHeight="1" x14ac:dyDescent="0.3">
      <c r="A2" s="198" t="s">
        <v>12</v>
      </c>
      <c r="B2" s="198"/>
      <c r="C2" s="196" t="str">
        <f>Identification!C2</f>
        <v>Brevet de Technicien supérieur Métiers de la Mode - Chaussure et Maroquinerie</v>
      </c>
      <c r="D2" s="196"/>
      <c r="E2" s="196"/>
      <c r="F2" s="196"/>
      <c r="I2" s="34"/>
      <c r="J2" s="34"/>
      <c r="P2" s="99"/>
    </row>
    <row r="3" spans="1:19" s="98" customFormat="1" ht="24.9" customHeight="1" x14ac:dyDescent="0.3">
      <c r="A3" s="198" t="s">
        <v>13</v>
      </c>
      <c r="B3" s="198"/>
      <c r="C3" s="196" t="str">
        <f>Identification!C3</f>
        <v xml:space="preserve">Epreuve E4: Unité U43 - Industrialisation du produit
</v>
      </c>
      <c r="D3" s="196"/>
      <c r="E3" s="196"/>
      <c r="F3" s="196"/>
      <c r="I3" s="34"/>
      <c r="J3" s="34"/>
      <c r="P3" s="99"/>
    </row>
    <row r="4" spans="1:19" s="98" customFormat="1" ht="24.9" customHeight="1" x14ac:dyDescent="0.3">
      <c r="A4" s="198" t="s">
        <v>14</v>
      </c>
      <c r="B4" s="198"/>
      <c r="C4" s="196"/>
      <c r="D4" s="196"/>
      <c r="E4" s="196"/>
      <c r="F4" s="196"/>
      <c r="I4" s="34"/>
      <c r="J4" s="34"/>
      <c r="P4" s="99"/>
    </row>
    <row r="5" spans="1:19" s="98" customFormat="1" ht="24.9" customHeight="1" x14ac:dyDescent="0.3">
      <c r="A5" s="198" t="s">
        <v>15</v>
      </c>
      <c r="B5" s="198"/>
      <c r="C5" s="196">
        <f>Identification!C5</f>
        <v>0</v>
      </c>
      <c r="D5" s="196"/>
      <c r="E5" s="196"/>
      <c r="F5" s="196"/>
      <c r="I5" s="34"/>
      <c r="J5" s="34"/>
      <c r="P5" s="99"/>
    </row>
    <row r="6" spans="1:19" s="98" customFormat="1" ht="24.9" customHeight="1" x14ac:dyDescent="0.3">
      <c r="A6" s="198" t="s">
        <v>16</v>
      </c>
      <c r="B6" s="198"/>
      <c r="C6" s="196">
        <f>Identification!C6</f>
        <v>0</v>
      </c>
      <c r="D6" s="196"/>
      <c r="E6" s="196"/>
      <c r="F6" s="196"/>
      <c r="I6" s="34"/>
      <c r="J6" s="34"/>
      <c r="P6" s="99"/>
    </row>
    <row r="7" spans="1:19" s="98" customFormat="1" ht="24.9" customHeight="1" x14ac:dyDescent="0.3">
      <c r="A7" s="198" t="s">
        <v>17</v>
      </c>
      <c r="B7" s="198"/>
      <c r="C7" s="196">
        <f>Identification!C7</f>
        <v>0</v>
      </c>
      <c r="D7" s="196"/>
      <c r="E7" s="196"/>
      <c r="F7" s="196"/>
      <c r="I7" s="34"/>
      <c r="J7" s="34"/>
      <c r="P7" s="99"/>
    </row>
    <row r="8" spans="1:19" s="98" customFormat="1" ht="24.9" customHeight="1" x14ac:dyDescent="0.3">
      <c r="A8" s="198" t="s">
        <v>18</v>
      </c>
      <c r="B8" s="198"/>
      <c r="C8" s="196">
        <f>Identification!C8</f>
        <v>0</v>
      </c>
      <c r="D8" s="196"/>
      <c r="E8" s="196"/>
      <c r="F8" s="196"/>
      <c r="I8" s="34"/>
      <c r="J8" s="34"/>
      <c r="P8" s="99"/>
    </row>
    <row r="9" spans="1:19" s="98" customFormat="1" ht="24.9" customHeight="1" x14ac:dyDescent="0.3">
      <c r="A9" s="198" t="s">
        <v>19</v>
      </c>
      <c r="B9" s="198"/>
      <c r="C9" s="196">
        <f>Identification!C9</f>
        <v>0</v>
      </c>
      <c r="D9" s="196"/>
      <c r="E9" s="196"/>
      <c r="F9" s="196"/>
      <c r="I9" s="34"/>
      <c r="J9" s="34"/>
      <c r="P9" s="99"/>
    </row>
    <row r="10" spans="1:19" s="98" customFormat="1" ht="30.75" customHeight="1" x14ac:dyDescent="0.3">
      <c r="A10" s="45"/>
      <c r="I10" s="34"/>
      <c r="J10" s="34"/>
      <c r="P10" s="99"/>
    </row>
    <row r="11" spans="1:19" ht="20.25" customHeight="1" thickBot="1" x14ac:dyDescent="0.3">
      <c r="A11" s="129"/>
      <c r="B11" s="128"/>
      <c r="C11" s="128"/>
      <c r="D11" s="60"/>
      <c r="E11" s="60"/>
      <c r="F11" s="60"/>
      <c r="G11" s="60"/>
      <c r="H11" s="60"/>
      <c r="I11" s="61"/>
      <c r="J11" s="206" t="s">
        <v>168</v>
      </c>
      <c r="K11" s="60"/>
      <c r="L11" s="33"/>
      <c r="M11" s="16"/>
      <c r="N11" s="197" t="s">
        <v>7</v>
      </c>
      <c r="O11" s="95"/>
      <c r="P11" s="32"/>
      <c r="Q11" s="18"/>
      <c r="R11" s="98"/>
    </row>
    <row r="12" spans="1:19" ht="15.75" customHeight="1" thickBot="1" x14ac:dyDescent="0.3">
      <c r="A12" s="209" t="s">
        <v>175</v>
      </c>
      <c r="B12" s="210"/>
      <c r="C12" s="210"/>
      <c r="D12" s="210"/>
      <c r="E12" s="210"/>
      <c r="F12" s="210"/>
      <c r="G12" s="210"/>
      <c r="H12" s="211"/>
      <c r="I12" s="61"/>
      <c r="J12" s="206"/>
      <c r="K12" s="60"/>
      <c r="L12" s="101"/>
      <c r="M12" s="102"/>
      <c r="N12" s="197"/>
      <c r="O12" s="102"/>
      <c r="P12" s="101"/>
      <c r="Q12" s="101"/>
      <c r="R12" s="100">
        <v>20</v>
      </c>
    </row>
    <row r="13" spans="1:19" ht="14.4" x14ac:dyDescent="0.25">
      <c r="A13" s="207" t="s">
        <v>6</v>
      </c>
      <c r="B13" s="208"/>
      <c r="C13" s="13" t="s">
        <v>26</v>
      </c>
      <c r="D13" s="14" t="s">
        <v>151</v>
      </c>
      <c r="E13" s="14">
        <v>0</v>
      </c>
      <c r="F13" s="14">
        <v>1</v>
      </c>
      <c r="G13" s="14">
        <v>2</v>
      </c>
      <c r="H13" s="46">
        <v>3</v>
      </c>
      <c r="I13" s="62"/>
      <c r="J13" s="206"/>
      <c r="K13" s="63" t="s">
        <v>24</v>
      </c>
      <c r="L13" s="103"/>
      <c r="M13" s="116" t="s">
        <v>152</v>
      </c>
      <c r="N13" s="114" t="s">
        <v>153</v>
      </c>
      <c r="O13" s="115" t="s">
        <v>154</v>
      </c>
      <c r="P13" s="104"/>
      <c r="Q13" s="105"/>
      <c r="R13" s="104"/>
    </row>
    <row r="14" spans="1:19" ht="25.5" customHeight="1" x14ac:dyDescent="0.25">
      <c r="A14" s="130" t="s">
        <v>32</v>
      </c>
      <c r="B14" s="203" t="s">
        <v>144</v>
      </c>
      <c r="C14" s="205"/>
      <c r="D14" s="201">
        <f>M14</f>
        <v>0.05</v>
      </c>
      <c r="E14" s="200"/>
      <c r="F14" s="200"/>
      <c r="G14" s="200"/>
      <c r="H14" s="202"/>
      <c r="I14" s="62"/>
      <c r="J14" s="206"/>
      <c r="K14" s="64">
        <f>N14/ncomp</f>
        <v>0</v>
      </c>
      <c r="L14" s="107" t="s">
        <v>8</v>
      </c>
      <c r="M14" s="110">
        <v>0.05</v>
      </c>
      <c r="N14" s="111">
        <f t="array" ref="N14">IF(O14=1,SUM(N15*O15)/SUM(O15*M15),0)</f>
        <v>0</v>
      </c>
      <c r="O14" s="112">
        <f>IF(SUM(O15)=0,0,1)</f>
        <v>0</v>
      </c>
      <c r="P14" s="109"/>
      <c r="Q14" s="106"/>
      <c r="R14" s="106"/>
      <c r="S14" s="57" t="str">
        <f t="array" ref="S14">IF(P12&lt;&gt;1,"",SUM(O41:O57*P41:P57)/SUM(P41:P57*#REF!))</f>
        <v/>
      </c>
    </row>
    <row r="15" spans="1:19" s="81" customFormat="1" ht="30" x14ac:dyDescent="0.25">
      <c r="A15" s="131" t="s">
        <v>34</v>
      </c>
      <c r="B15" s="72" t="s">
        <v>35</v>
      </c>
      <c r="C15" s="66" t="s">
        <v>33</v>
      </c>
      <c r="D15" s="125" t="s">
        <v>171</v>
      </c>
      <c r="E15" s="73"/>
      <c r="F15" s="73"/>
      <c r="G15" s="73"/>
      <c r="H15" s="132"/>
      <c r="I15" s="35" t="str">
        <f>IF(OR(SUM(E15:H15)="",SUM(E15:H15)&gt;1)," ","")</f>
        <v/>
      </c>
      <c r="J15" s="121">
        <f>M15</f>
        <v>1</v>
      </c>
      <c r="K15" s="74">
        <f>P15</f>
        <v>0</v>
      </c>
      <c r="L15" s="117" t="s">
        <v>9</v>
      </c>
      <c r="M15" s="118">
        <v>1</v>
      </c>
      <c r="N15" s="108">
        <f>(IF(F15&lt;&gt;"",1/3)+IF(G15&lt;&gt;"",2/3)+IF(H15&lt;&gt;"",1,0))*M15*ncomp</f>
        <v>0</v>
      </c>
      <c r="O15" s="113">
        <f>(IF(E15&lt;&gt;"",1,0)+IF(F15&lt;&gt;"",1,0)+IF(G15&lt;&gt;"",1,0)+IF(H15&lt;&gt;"",1,0))</f>
        <v>0</v>
      </c>
      <c r="P15" s="119">
        <f>N15/(M15*ncomp)</f>
        <v>0</v>
      </c>
      <c r="Q15" s="106"/>
      <c r="R15" s="106">
        <f>SUM(P14,P16,P18,P20,P23,P27,P33,P37,P41,P46,P49,P53,P55)</f>
        <v>0</v>
      </c>
      <c r="S15" s="76"/>
    </row>
    <row r="16" spans="1:19" s="81" customFormat="1" ht="30" customHeight="1" x14ac:dyDescent="0.25">
      <c r="A16" s="133" t="s">
        <v>36</v>
      </c>
      <c r="B16" s="203" t="s">
        <v>37</v>
      </c>
      <c r="C16" s="205"/>
      <c r="D16" s="201">
        <f>M16</f>
        <v>0.05</v>
      </c>
      <c r="E16" s="200"/>
      <c r="F16" s="200"/>
      <c r="G16" s="200"/>
      <c r="H16" s="202"/>
      <c r="I16" s="35"/>
      <c r="J16" s="121">
        <f t="shared" ref="J16:J57" si="0">M16</f>
        <v>0.05</v>
      </c>
      <c r="K16" s="64">
        <f>N16/ncomp</f>
        <v>0</v>
      </c>
      <c r="L16" s="107" t="s">
        <v>8</v>
      </c>
      <c r="M16" s="110">
        <v>0.05</v>
      </c>
      <c r="N16" s="111">
        <f>IF(O16=1,SUM(N17*O17)/SUM(O17*M17),0)</f>
        <v>0</v>
      </c>
      <c r="O16" s="112">
        <f>IF(SUM(O17)=0,0,1)</f>
        <v>0</v>
      </c>
      <c r="P16" s="109"/>
      <c r="Q16" s="106"/>
      <c r="R16" s="106"/>
      <c r="S16" s="76"/>
    </row>
    <row r="17" spans="1:19" s="81" customFormat="1" ht="60" x14ac:dyDescent="0.25">
      <c r="A17" s="131" t="s">
        <v>38</v>
      </c>
      <c r="B17" s="72" t="s">
        <v>39</v>
      </c>
      <c r="C17" s="72" t="s">
        <v>40</v>
      </c>
      <c r="D17" s="125" t="s">
        <v>171</v>
      </c>
      <c r="E17" s="73"/>
      <c r="F17" s="73"/>
      <c r="G17" s="73"/>
      <c r="H17" s="132"/>
      <c r="I17" s="35" t="str">
        <f t="shared" ref="I17:I40" si="1">IF(OR(SUM(E17:H17)="",SUM(E17:H17)&gt;1)," ","")</f>
        <v/>
      </c>
      <c r="J17" s="121">
        <f t="shared" si="0"/>
        <v>1</v>
      </c>
      <c r="K17" s="74">
        <f>P17</f>
        <v>0</v>
      </c>
      <c r="L17" s="117" t="s">
        <v>9</v>
      </c>
      <c r="M17" s="118">
        <v>1</v>
      </c>
      <c r="N17" s="108">
        <f>(IF(F17&lt;&gt;"",1/3)+IF(G17&lt;&gt;"",2/3)+IF(H17&lt;&gt;"",1,0))*M17*ncomp</f>
        <v>0</v>
      </c>
      <c r="O17" s="113">
        <f>(IF(E17&lt;&gt;"",1,0)+IF(F17&lt;&gt;"",1,0)+IF(G17&lt;&gt;"",1,0)+IF(H17&lt;&gt;"",1,0))</f>
        <v>0</v>
      </c>
      <c r="P17" s="119">
        <f>N17/(M17*ncomp)</f>
        <v>0</v>
      </c>
      <c r="Q17" s="106"/>
      <c r="R17" s="106"/>
      <c r="S17" s="76"/>
    </row>
    <row r="18" spans="1:19" s="81" customFormat="1" ht="30" customHeight="1" x14ac:dyDescent="0.25">
      <c r="A18" s="133" t="s">
        <v>41</v>
      </c>
      <c r="B18" s="199" t="s">
        <v>42</v>
      </c>
      <c r="C18" s="200"/>
      <c r="D18" s="201">
        <f>M18</f>
        <v>0.1</v>
      </c>
      <c r="E18" s="200"/>
      <c r="F18" s="200"/>
      <c r="G18" s="200"/>
      <c r="H18" s="202"/>
      <c r="I18" s="35"/>
      <c r="J18" s="121">
        <f t="shared" si="0"/>
        <v>0.1</v>
      </c>
      <c r="K18" s="64">
        <f>N18/ncomp</f>
        <v>0</v>
      </c>
      <c r="L18" s="107" t="s">
        <v>8</v>
      </c>
      <c r="M18" s="110">
        <v>0.1</v>
      </c>
      <c r="N18" s="111">
        <f>IF(O18=1,SUM(N19*O19)/SUM(O19*M19),0)</f>
        <v>0</v>
      </c>
      <c r="O18" s="112">
        <f>IF(SUM(O19)=0,0,1)</f>
        <v>0</v>
      </c>
      <c r="P18" s="109"/>
      <c r="Q18" s="106"/>
      <c r="R18" s="106"/>
      <c r="S18" s="76"/>
    </row>
    <row r="19" spans="1:19" s="81" customFormat="1" ht="73.5" customHeight="1" x14ac:dyDescent="0.25">
      <c r="A19" s="131" t="s">
        <v>43</v>
      </c>
      <c r="B19" s="72" t="s">
        <v>44</v>
      </c>
      <c r="C19" s="72" t="s">
        <v>45</v>
      </c>
      <c r="D19" s="125" t="s">
        <v>169</v>
      </c>
      <c r="E19" s="73"/>
      <c r="F19" s="73"/>
      <c r="G19" s="73"/>
      <c r="H19" s="132"/>
      <c r="I19" s="35" t="str">
        <f t="shared" si="1"/>
        <v/>
      </c>
      <c r="J19" s="121">
        <f t="shared" si="0"/>
        <v>1</v>
      </c>
      <c r="K19" s="74">
        <f>P19</f>
        <v>0</v>
      </c>
      <c r="L19" s="117" t="s">
        <v>9</v>
      </c>
      <c r="M19" s="118">
        <v>1</v>
      </c>
      <c r="N19" s="108">
        <f>(IF(F19&lt;&gt;"",1/3)+IF(G19&lt;&gt;"",2/3)+IF(H19&lt;&gt;"",1,0))*M19*ncomp</f>
        <v>0</v>
      </c>
      <c r="O19" s="113">
        <f>(IF(E19&lt;&gt;"",1,0)+IF(F19&lt;&gt;"",1,0)+IF(G19&lt;&gt;"",1,0)+IF(H19&lt;&gt;"",1,0))</f>
        <v>0</v>
      </c>
      <c r="P19" s="119">
        <f>N19/(M19*ncomp)</f>
        <v>0</v>
      </c>
      <c r="Q19" s="106"/>
      <c r="R19" s="106"/>
      <c r="S19" s="76"/>
    </row>
    <row r="20" spans="1:19" s="81" customFormat="1" ht="30" customHeight="1" x14ac:dyDescent="0.25">
      <c r="A20" s="133" t="s">
        <v>46</v>
      </c>
      <c r="B20" s="199" t="s">
        <v>47</v>
      </c>
      <c r="C20" s="200"/>
      <c r="D20" s="201">
        <f>M20</f>
        <v>0.05</v>
      </c>
      <c r="E20" s="200"/>
      <c r="F20" s="200"/>
      <c r="G20" s="200"/>
      <c r="H20" s="202"/>
      <c r="I20" s="35"/>
      <c r="J20" s="121">
        <f t="shared" si="0"/>
        <v>0.05</v>
      </c>
      <c r="K20" s="64">
        <f>N20/ncomp</f>
        <v>0</v>
      </c>
      <c r="L20" s="107" t="s">
        <v>8</v>
      </c>
      <c r="M20" s="110">
        <v>0.05</v>
      </c>
      <c r="N20" s="111">
        <f t="array" ref="N20">IF(O20=1,SUM(N21:N22*O21:O22)/SUM(O21:O22*M21:M22),0)</f>
        <v>0</v>
      </c>
      <c r="O20" s="112">
        <f>IF(SUM(O21:O22)=0,0,1)</f>
        <v>0</v>
      </c>
      <c r="P20" s="109"/>
      <c r="Q20" s="106"/>
      <c r="R20" s="106"/>
      <c r="S20" s="76"/>
    </row>
    <row r="21" spans="1:19" s="81" customFormat="1" ht="30" x14ac:dyDescent="0.25">
      <c r="A21" s="131" t="s">
        <v>48</v>
      </c>
      <c r="B21" s="72" t="s">
        <v>49</v>
      </c>
      <c r="C21" s="66" t="s">
        <v>50</v>
      </c>
      <c r="D21" s="125" t="s">
        <v>169</v>
      </c>
      <c r="E21" s="73"/>
      <c r="F21" s="73"/>
      <c r="G21" s="73"/>
      <c r="H21" s="132"/>
      <c r="I21" s="35" t="str">
        <f t="shared" si="1"/>
        <v/>
      </c>
      <c r="J21" s="121">
        <f t="shared" si="0"/>
        <v>0.5</v>
      </c>
      <c r="K21" s="74">
        <f>P21</f>
        <v>0</v>
      </c>
      <c r="L21" s="117" t="s">
        <v>9</v>
      </c>
      <c r="M21" s="118">
        <v>0.5</v>
      </c>
      <c r="N21" s="108">
        <f>(IF(F21&lt;&gt;"",1/3)+IF(G21&lt;&gt;"",2/3)+IF(H21&lt;&gt;"",1,0))*M21*ncomp</f>
        <v>0</v>
      </c>
      <c r="O21" s="113">
        <f>(IF(E21&lt;&gt;"",1,0)+IF(F21&lt;&gt;"",1,0)+IF(G21&lt;&gt;"",1,0)+IF(H21&lt;&gt;"",1,0))</f>
        <v>0</v>
      </c>
      <c r="P21" s="119">
        <f>N21/(M21*ncomp)</f>
        <v>0</v>
      </c>
      <c r="Q21" s="106"/>
      <c r="R21" s="106"/>
      <c r="S21" s="76"/>
    </row>
    <row r="22" spans="1:19" s="81" customFormat="1" ht="45" x14ac:dyDescent="0.25">
      <c r="A22" s="131" t="s">
        <v>51</v>
      </c>
      <c r="B22" s="72" t="s">
        <v>52</v>
      </c>
      <c r="C22" s="72" t="s">
        <v>53</v>
      </c>
      <c r="D22" s="125" t="s">
        <v>171</v>
      </c>
      <c r="E22" s="73"/>
      <c r="F22" s="73"/>
      <c r="G22" s="73"/>
      <c r="H22" s="132"/>
      <c r="I22" s="35" t="str">
        <f t="shared" si="1"/>
        <v/>
      </c>
      <c r="J22" s="121">
        <f t="shared" si="0"/>
        <v>0.5</v>
      </c>
      <c r="K22" s="74">
        <f>P22</f>
        <v>0</v>
      </c>
      <c r="L22" s="117" t="s">
        <v>9</v>
      </c>
      <c r="M22" s="118">
        <v>0.5</v>
      </c>
      <c r="N22" s="108">
        <f>(IF(F22&lt;&gt;"",1/3)+IF(G22&lt;&gt;"",2/3)+IF(H22&lt;&gt;"",1,0))*M22*ncomp</f>
        <v>0</v>
      </c>
      <c r="O22" s="113">
        <f>(IF(E22&lt;&gt;"",1,0)+IF(F22&lt;&gt;"",1,0)+IF(G22&lt;&gt;"",1,0)+IF(H22&lt;&gt;"",1,0))</f>
        <v>0</v>
      </c>
      <c r="P22" s="119">
        <f>N22/(M22*ncomp)</f>
        <v>0</v>
      </c>
      <c r="Q22" s="106"/>
      <c r="R22" s="106"/>
      <c r="S22" s="76"/>
    </row>
    <row r="23" spans="1:19" s="81" customFormat="1" ht="27" customHeight="1" x14ac:dyDescent="0.25">
      <c r="A23" s="133" t="s">
        <v>54</v>
      </c>
      <c r="B23" s="203" t="s">
        <v>55</v>
      </c>
      <c r="C23" s="205"/>
      <c r="D23" s="201">
        <f>M23</f>
        <v>0.1</v>
      </c>
      <c r="E23" s="200"/>
      <c r="F23" s="200"/>
      <c r="G23" s="200"/>
      <c r="H23" s="202"/>
      <c r="I23" s="35"/>
      <c r="J23" s="121">
        <f t="shared" si="0"/>
        <v>0.1</v>
      </c>
      <c r="K23" s="64">
        <f>N23/ncomp</f>
        <v>0</v>
      </c>
      <c r="L23" s="107" t="s">
        <v>8</v>
      </c>
      <c r="M23" s="110">
        <v>0.1</v>
      </c>
      <c r="N23" s="111">
        <f t="array" ref="N23">IF(O23=1,SUM(N24:N26*O24:O26)/SUM(O24:O26*M24:M26),0)</f>
        <v>0</v>
      </c>
      <c r="O23" s="112">
        <f>IF(SUM(O24:O26)=0,0,1)</f>
        <v>0</v>
      </c>
      <c r="P23" s="109"/>
      <c r="Q23" s="106"/>
      <c r="R23" s="106"/>
      <c r="S23" s="76"/>
    </row>
    <row r="24" spans="1:19" s="81" customFormat="1" ht="30" x14ac:dyDescent="0.25">
      <c r="A24" s="131" t="s">
        <v>56</v>
      </c>
      <c r="B24" s="72" t="s">
        <v>57</v>
      </c>
      <c r="C24" s="66" t="s">
        <v>58</v>
      </c>
      <c r="D24" s="125" t="s">
        <v>171</v>
      </c>
      <c r="E24" s="73"/>
      <c r="F24" s="73"/>
      <c r="G24" s="73"/>
      <c r="H24" s="132"/>
      <c r="I24" s="35" t="str">
        <f t="shared" si="1"/>
        <v/>
      </c>
      <c r="J24" s="121">
        <f t="shared" si="0"/>
        <v>0.3</v>
      </c>
      <c r="K24" s="74">
        <f>P24</f>
        <v>0</v>
      </c>
      <c r="L24" s="117" t="s">
        <v>9</v>
      </c>
      <c r="M24" s="118">
        <v>0.3</v>
      </c>
      <c r="N24" s="108">
        <f>(IF(F24&lt;&gt;"",1/3)+IF(G24&lt;&gt;"",2/3)+IF(H24&lt;&gt;"",1,0))*M24*ncomp</f>
        <v>0</v>
      </c>
      <c r="O24" s="113">
        <f>(IF(E24&lt;&gt;"",1,0)+IF(F24&lt;&gt;"",1,0)+IF(G24&lt;&gt;"",1,0)+IF(H24&lt;&gt;"",1,0))</f>
        <v>0</v>
      </c>
      <c r="P24" s="119">
        <f>N24/(M24*ncomp)</f>
        <v>0</v>
      </c>
      <c r="S24" s="76"/>
    </row>
    <row r="25" spans="1:19" s="81" customFormat="1" ht="19.8" x14ac:dyDescent="0.25">
      <c r="A25" s="131" t="s">
        <v>59</v>
      </c>
      <c r="B25" s="72" t="s">
        <v>60</v>
      </c>
      <c r="C25" s="72" t="s">
        <v>61</v>
      </c>
      <c r="D25" s="125" t="s">
        <v>171</v>
      </c>
      <c r="E25" s="73"/>
      <c r="F25" s="73"/>
      <c r="G25" s="73"/>
      <c r="H25" s="132"/>
      <c r="I25" s="35" t="str">
        <f t="shared" si="1"/>
        <v/>
      </c>
      <c r="J25" s="121">
        <f t="shared" si="0"/>
        <v>0.5</v>
      </c>
      <c r="K25" s="74">
        <f t="shared" ref="K25:K26" si="2">P25</f>
        <v>0</v>
      </c>
      <c r="L25" s="117" t="s">
        <v>9</v>
      </c>
      <c r="M25" s="118">
        <v>0.5</v>
      </c>
      <c r="N25" s="108">
        <f>(IF(F25&lt;&gt;"",1/3)+IF(G25&lt;&gt;"",2/3)+IF(H25&lt;&gt;"",1,0))*M25*ncomp</f>
        <v>0</v>
      </c>
      <c r="O25" s="113">
        <f>(IF(E25&lt;&gt;"",1,0)+IF(F25&lt;&gt;"",1,0)+IF(G25&lt;&gt;"",1,0)+IF(H25&lt;&gt;"",1,0))</f>
        <v>0</v>
      </c>
      <c r="P25" s="119">
        <f>N25/(M25*ncomp)</f>
        <v>0</v>
      </c>
      <c r="S25" s="76"/>
    </row>
    <row r="26" spans="1:19" s="81" customFormat="1" ht="31.5" customHeight="1" x14ac:dyDescent="0.25">
      <c r="A26" s="131" t="s">
        <v>62</v>
      </c>
      <c r="B26" s="72" t="s">
        <v>63</v>
      </c>
      <c r="C26" s="66" t="s">
        <v>64</v>
      </c>
      <c r="D26" s="125" t="s">
        <v>171</v>
      </c>
      <c r="E26" s="73"/>
      <c r="F26" s="73"/>
      <c r="G26" s="73"/>
      <c r="H26" s="132"/>
      <c r="I26" s="35" t="str">
        <f t="shared" si="1"/>
        <v/>
      </c>
      <c r="J26" s="121">
        <f t="shared" si="0"/>
        <v>0.2</v>
      </c>
      <c r="K26" s="74">
        <f t="shared" si="2"/>
        <v>0</v>
      </c>
      <c r="L26" s="117" t="s">
        <v>9</v>
      </c>
      <c r="M26" s="118">
        <v>0.2</v>
      </c>
      <c r="N26" s="124">
        <f>(IF(F26&lt;&gt;"",1/3)+IF(G26&lt;&gt;"",2/3)+IF(H26&lt;&gt;"",1,0))*M26*ncomp</f>
        <v>0</v>
      </c>
      <c r="O26" s="113">
        <f>(IF(E26&lt;&gt;"",1,0)+IF(F26&lt;&gt;"",1,0)+IF(G26&lt;&gt;"",1,0)+IF(H26&lt;&gt;"",1,0))</f>
        <v>0</v>
      </c>
      <c r="P26" s="119">
        <f>N26/(M26*ncomp)</f>
        <v>0</v>
      </c>
      <c r="Q26" s="75"/>
      <c r="S26" s="76"/>
    </row>
    <row r="27" spans="1:19" s="81" customFormat="1" ht="30" customHeight="1" x14ac:dyDescent="0.25">
      <c r="A27" s="133" t="s">
        <v>65</v>
      </c>
      <c r="B27" s="203" t="s">
        <v>66</v>
      </c>
      <c r="C27" s="205"/>
      <c r="D27" s="201">
        <f>+M27</f>
        <v>0.15</v>
      </c>
      <c r="E27" s="200"/>
      <c r="F27" s="200"/>
      <c r="G27" s="200"/>
      <c r="H27" s="202"/>
      <c r="I27" s="35"/>
      <c r="J27" s="121">
        <f t="shared" si="0"/>
        <v>0.15</v>
      </c>
      <c r="K27" s="64">
        <f>N27/ncomp</f>
        <v>0</v>
      </c>
      <c r="L27" s="107" t="s">
        <v>8</v>
      </c>
      <c r="M27" s="110">
        <v>0.15</v>
      </c>
      <c r="N27" s="111">
        <f t="array" ref="N27">IF(O27=1,SUM(N28:N32*O28:O32)/SUM(O28:O32*M28:M32),0)</f>
        <v>0</v>
      </c>
      <c r="O27" s="112">
        <f>IF(SUM(O28:O32)=0,0,1)</f>
        <v>0</v>
      </c>
      <c r="P27" s="109"/>
      <c r="Q27" s="75"/>
      <c r="S27" s="76"/>
    </row>
    <row r="28" spans="1:19" s="81" customFormat="1" ht="39.75" customHeight="1" x14ac:dyDescent="0.25">
      <c r="A28" s="131" t="s">
        <v>67</v>
      </c>
      <c r="B28" s="72" t="s">
        <v>68</v>
      </c>
      <c r="C28" s="66" t="s">
        <v>69</v>
      </c>
      <c r="D28" s="125" t="s">
        <v>169</v>
      </c>
      <c r="E28" s="73"/>
      <c r="F28" s="73"/>
      <c r="G28" s="73"/>
      <c r="H28" s="132"/>
      <c r="I28" s="35" t="str">
        <f t="shared" si="1"/>
        <v/>
      </c>
      <c r="J28" s="121">
        <f t="shared" si="0"/>
        <v>0.2</v>
      </c>
      <c r="K28" s="74">
        <f>P28</f>
        <v>0</v>
      </c>
      <c r="L28" s="117" t="s">
        <v>9</v>
      </c>
      <c r="M28" s="118">
        <v>0.2</v>
      </c>
      <c r="N28" s="108">
        <f>(IF(F28&lt;&gt;"",1/3)+IF(G28&lt;&gt;"",2/3)+IF(H28&lt;&gt;"",1,0))*M28*ncomp</f>
        <v>0</v>
      </c>
      <c r="O28" s="113">
        <f>(IF(E28&lt;&gt;"",1,0)+IF(F28&lt;&gt;"",1,0)+IF(G28&lt;&gt;"",1,0)+IF(H28&lt;&gt;"",1,0))</f>
        <v>0</v>
      </c>
      <c r="P28" s="119">
        <f>N28/(M28*ncomp)</f>
        <v>0</v>
      </c>
      <c r="Q28" s="75"/>
      <c r="S28" s="76"/>
    </row>
    <row r="29" spans="1:19" s="81" customFormat="1" ht="30" x14ac:dyDescent="0.25">
      <c r="A29" s="131" t="s">
        <v>70</v>
      </c>
      <c r="B29" s="72" t="s">
        <v>71</v>
      </c>
      <c r="C29" s="72" t="s">
        <v>72</v>
      </c>
      <c r="D29" s="125" t="s">
        <v>171</v>
      </c>
      <c r="E29" s="73"/>
      <c r="F29" s="73"/>
      <c r="G29" s="73"/>
      <c r="H29" s="132"/>
      <c r="I29" s="35" t="str">
        <f t="shared" si="1"/>
        <v/>
      </c>
      <c r="J29" s="121">
        <f t="shared" si="0"/>
        <v>0.05</v>
      </c>
      <c r="K29" s="74">
        <f t="shared" ref="K29:K57" si="3">P29</f>
        <v>0</v>
      </c>
      <c r="L29" s="117" t="s">
        <v>9</v>
      </c>
      <c r="M29" s="118">
        <v>0.05</v>
      </c>
      <c r="N29" s="124">
        <f>(IF(F29&lt;&gt;"",1/3)+IF(G29&lt;&gt;"",2/3)+IF(H29&lt;&gt;"",1,0))*M29*ncomp</f>
        <v>0</v>
      </c>
      <c r="O29" s="113">
        <f>(IF(E29&lt;&gt;"",1,0)+IF(F29&lt;&gt;"",1,0)+IF(G29&lt;&gt;"",1,0)+IF(H29&lt;&gt;"",1,0))</f>
        <v>0</v>
      </c>
      <c r="P29" s="119">
        <f>N29/(M29*ncomp)</f>
        <v>0</v>
      </c>
      <c r="Q29" s="75"/>
      <c r="S29" s="76"/>
    </row>
    <row r="30" spans="1:19" s="81" customFormat="1" ht="30" x14ac:dyDescent="0.25">
      <c r="A30" s="131" t="s">
        <v>73</v>
      </c>
      <c r="B30" s="72" t="s">
        <v>74</v>
      </c>
      <c r="C30" s="72" t="s">
        <v>75</v>
      </c>
      <c r="D30" s="125" t="s">
        <v>169</v>
      </c>
      <c r="E30" s="73"/>
      <c r="F30" s="73"/>
      <c r="G30" s="73"/>
      <c r="H30" s="132"/>
      <c r="I30" s="35" t="str">
        <f t="shared" si="1"/>
        <v/>
      </c>
      <c r="J30" s="121">
        <f t="shared" si="0"/>
        <v>0.05</v>
      </c>
      <c r="K30" s="74">
        <f t="shared" si="3"/>
        <v>0</v>
      </c>
      <c r="L30" s="117" t="s">
        <v>9</v>
      </c>
      <c r="M30" s="118">
        <v>0.05</v>
      </c>
      <c r="N30" s="124">
        <f>(IF(F30&lt;&gt;"",1/3)+IF(G30&lt;&gt;"",2/3)+IF(H30&lt;&gt;"",1,0))*M30*ncomp</f>
        <v>0</v>
      </c>
      <c r="O30" s="113">
        <f>(IF(E30&lt;&gt;"",1,0)+IF(F30&lt;&gt;"",1,0)+IF(G30&lt;&gt;"",1,0)+IF(H30&lt;&gt;"",1,0))</f>
        <v>0</v>
      </c>
      <c r="P30" s="119">
        <f>N30/(M30*ncomp)</f>
        <v>0</v>
      </c>
      <c r="Q30" s="75"/>
      <c r="S30" s="76"/>
    </row>
    <row r="31" spans="1:19" s="81" customFormat="1" ht="30" x14ac:dyDescent="0.25">
      <c r="A31" s="131" t="s">
        <v>76</v>
      </c>
      <c r="B31" s="72" t="s">
        <v>77</v>
      </c>
      <c r="C31" s="66" t="s">
        <v>78</v>
      </c>
      <c r="D31" s="125" t="s">
        <v>169</v>
      </c>
      <c r="E31" s="73"/>
      <c r="F31" s="73"/>
      <c r="G31" s="73"/>
      <c r="H31" s="132"/>
      <c r="I31" s="35" t="str">
        <f t="shared" si="1"/>
        <v/>
      </c>
      <c r="J31" s="121">
        <f t="shared" si="0"/>
        <v>0.1</v>
      </c>
      <c r="K31" s="74">
        <f t="shared" si="3"/>
        <v>0</v>
      </c>
      <c r="L31" s="117" t="s">
        <v>9</v>
      </c>
      <c r="M31" s="118">
        <v>0.1</v>
      </c>
      <c r="N31" s="124">
        <f>(IF(F31&lt;&gt;"",1/3)+IF(G31&lt;&gt;"",2/3)+IF(H31&lt;&gt;"",1,0))*M31*ncomp</f>
        <v>0</v>
      </c>
      <c r="O31" s="113">
        <f t="shared" ref="O31:O32" si="4">(IF(E31&lt;&gt;"",1,0)+IF(F31&lt;&gt;"",1,0)+IF(G31&lt;&gt;"",1,0)+IF(H31&lt;&gt;"",1,0))</f>
        <v>0</v>
      </c>
      <c r="P31" s="119">
        <f>N31/(M31*ncomp)</f>
        <v>0</v>
      </c>
      <c r="Q31" s="75"/>
      <c r="S31" s="76"/>
    </row>
    <row r="32" spans="1:19" s="81" customFormat="1" ht="30" x14ac:dyDescent="0.25">
      <c r="A32" s="131" t="s">
        <v>79</v>
      </c>
      <c r="B32" s="72" t="s">
        <v>80</v>
      </c>
      <c r="C32" s="72" t="s">
        <v>81</v>
      </c>
      <c r="D32" s="125" t="s">
        <v>169</v>
      </c>
      <c r="E32" s="73"/>
      <c r="F32" s="73"/>
      <c r="G32" s="73"/>
      <c r="H32" s="132"/>
      <c r="I32" s="35" t="str">
        <f t="shared" si="1"/>
        <v/>
      </c>
      <c r="J32" s="121">
        <f t="shared" si="0"/>
        <v>0.6</v>
      </c>
      <c r="K32" s="74">
        <f t="shared" si="3"/>
        <v>0</v>
      </c>
      <c r="L32" s="117" t="s">
        <v>9</v>
      </c>
      <c r="M32" s="118">
        <v>0.6</v>
      </c>
      <c r="N32" s="124">
        <f>(IF(F32&lt;&gt;"",1/3)+IF(G32&lt;&gt;"",2/3)+IF(H32&lt;&gt;"",1,0))*M32*ncomp</f>
        <v>0</v>
      </c>
      <c r="O32" s="113">
        <f t="shared" si="4"/>
        <v>0</v>
      </c>
      <c r="P32" s="119">
        <f>N32/(M32*ncomp)</f>
        <v>0</v>
      </c>
      <c r="Q32" s="75"/>
      <c r="S32" s="76"/>
    </row>
    <row r="33" spans="1:22" s="81" customFormat="1" ht="26.25" customHeight="1" x14ac:dyDescent="0.25">
      <c r="A33" s="133" t="s">
        <v>82</v>
      </c>
      <c r="B33" s="199" t="s">
        <v>83</v>
      </c>
      <c r="C33" s="200"/>
      <c r="D33" s="201">
        <f>M33</f>
        <v>0.05</v>
      </c>
      <c r="E33" s="200"/>
      <c r="F33" s="200"/>
      <c r="G33" s="200"/>
      <c r="H33" s="202"/>
      <c r="I33" s="35"/>
      <c r="J33" s="121">
        <f t="shared" si="0"/>
        <v>0.05</v>
      </c>
      <c r="K33" s="64">
        <f>N33/ncomp</f>
        <v>0</v>
      </c>
      <c r="L33" s="107" t="s">
        <v>8</v>
      </c>
      <c r="M33" s="110">
        <v>0.05</v>
      </c>
      <c r="N33" s="111">
        <f t="array" ref="N33">IF(O33=1,SUM(N34:N36*O34:O36)/SUM(O34:O36*M34:M36),0)</f>
        <v>0</v>
      </c>
      <c r="O33" s="112">
        <f>IF(SUM(O34:O36)=0,0,1)</f>
        <v>0</v>
      </c>
      <c r="P33" s="109"/>
      <c r="Q33" s="75"/>
      <c r="R33" s="120"/>
      <c r="S33" s="76"/>
    </row>
    <row r="34" spans="1:22" s="81" customFormat="1" ht="38.25" customHeight="1" x14ac:dyDescent="0.25">
      <c r="A34" s="131" t="s">
        <v>84</v>
      </c>
      <c r="B34" s="72" t="s">
        <v>85</v>
      </c>
      <c r="C34" s="72" t="s">
        <v>86</v>
      </c>
      <c r="D34" s="125" t="s">
        <v>169</v>
      </c>
      <c r="E34" s="73"/>
      <c r="F34" s="73"/>
      <c r="G34" s="73"/>
      <c r="H34" s="132"/>
      <c r="I34" s="35" t="str">
        <f t="shared" si="1"/>
        <v/>
      </c>
      <c r="J34" s="121">
        <f t="shared" si="0"/>
        <v>0.3</v>
      </c>
      <c r="K34" s="74">
        <f t="shared" si="3"/>
        <v>0</v>
      </c>
      <c r="L34" s="117" t="s">
        <v>9</v>
      </c>
      <c r="M34" s="118">
        <v>0.3</v>
      </c>
      <c r="N34" s="108">
        <f>(IF(F34&lt;&gt;"",1/3)+IF(G34&lt;&gt;"",2/3)+IF(H34&lt;&gt;"",1,0))*M34*ncomp</f>
        <v>0</v>
      </c>
      <c r="O34" s="113">
        <f>(IF(E34&lt;&gt;"",1,0)+IF(F34&lt;&gt;"",1,0)+IF(G34&lt;&gt;"",1,0)+IF(H34&lt;&gt;"",1,0))</f>
        <v>0</v>
      </c>
      <c r="P34" s="119">
        <f>N34/(M34*ncomp)</f>
        <v>0</v>
      </c>
      <c r="Q34" s="75"/>
      <c r="S34" s="76"/>
    </row>
    <row r="35" spans="1:22" s="81" customFormat="1" ht="70.5" customHeight="1" x14ac:dyDescent="0.25">
      <c r="A35" s="131" t="s">
        <v>87</v>
      </c>
      <c r="B35" s="72" t="s">
        <v>88</v>
      </c>
      <c r="C35" s="72" t="s">
        <v>89</v>
      </c>
      <c r="D35" s="125" t="s">
        <v>169</v>
      </c>
      <c r="E35" s="73"/>
      <c r="F35" s="73"/>
      <c r="G35" s="73"/>
      <c r="H35" s="132"/>
      <c r="I35" s="35" t="str">
        <f t="shared" si="1"/>
        <v/>
      </c>
      <c r="J35" s="121">
        <f t="shared" si="0"/>
        <v>0.5</v>
      </c>
      <c r="K35" s="74">
        <f t="shared" si="3"/>
        <v>0</v>
      </c>
      <c r="L35" s="117" t="s">
        <v>9</v>
      </c>
      <c r="M35" s="118">
        <v>0.5</v>
      </c>
      <c r="N35" s="124">
        <f>(IF(F35&lt;&gt;"",1/3)+IF(G35&lt;&gt;"",2/3)+IF(H35&lt;&gt;"",1,0))*M35*ncomp</f>
        <v>0</v>
      </c>
      <c r="O35" s="113">
        <f>(IF(E35&lt;&gt;"",1,0)+IF(F35&lt;&gt;"",1,0)+IF(G35&lt;&gt;"",1,0)+IF(H35&lt;&gt;"",1,0))</f>
        <v>0</v>
      </c>
      <c r="P35" s="119">
        <f>N35/(M35*ncomp)</f>
        <v>0</v>
      </c>
      <c r="Q35" s="75"/>
      <c r="S35" s="76"/>
    </row>
    <row r="36" spans="1:22" s="81" customFormat="1" ht="34.5" customHeight="1" x14ac:dyDescent="0.25">
      <c r="A36" s="131" t="s">
        <v>90</v>
      </c>
      <c r="B36" s="72" t="s">
        <v>91</v>
      </c>
      <c r="C36" s="72" t="s">
        <v>92</v>
      </c>
      <c r="D36" s="125" t="s">
        <v>169</v>
      </c>
      <c r="E36" s="73"/>
      <c r="F36" s="73"/>
      <c r="G36" s="73"/>
      <c r="H36" s="132"/>
      <c r="I36" s="35" t="str">
        <f t="shared" si="1"/>
        <v/>
      </c>
      <c r="J36" s="121">
        <f t="shared" si="0"/>
        <v>0.2</v>
      </c>
      <c r="K36" s="74">
        <f t="shared" si="3"/>
        <v>0</v>
      </c>
      <c r="L36" s="117" t="s">
        <v>9</v>
      </c>
      <c r="M36" s="118">
        <v>0.2</v>
      </c>
      <c r="N36" s="124">
        <f>(IF(F36&lt;&gt;"",1/3)+IF(G36&lt;&gt;"",2/3)+IF(H36&lt;&gt;"",1,0))*M36*ncomp</f>
        <v>0</v>
      </c>
      <c r="O36" s="113">
        <f>(IF(E36&lt;&gt;"",1,0)+IF(F36&lt;&gt;"",1,0)+IF(G36&lt;&gt;"",1,0)+IF(H36&lt;&gt;"",1,0))</f>
        <v>0</v>
      </c>
      <c r="P36" s="119">
        <f>N36/(M36*ncomp)</f>
        <v>0</v>
      </c>
      <c r="Q36" s="75"/>
      <c r="S36" s="76"/>
    </row>
    <row r="37" spans="1:22" s="81" customFormat="1" ht="30" customHeight="1" x14ac:dyDescent="0.25">
      <c r="A37" s="133" t="s">
        <v>93</v>
      </c>
      <c r="B37" s="203" t="s">
        <v>94</v>
      </c>
      <c r="C37" s="205"/>
      <c r="D37" s="201">
        <f>+M37</f>
        <v>0.1</v>
      </c>
      <c r="E37" s="200"/>
      <c r="F37" s="200"/>
      <c r="G37" s="200"/>
      <c r="H37" s="202"/>
      <c r="I37" s="35"/>
      <c r="J37" s="121">
        <f t="shared" si="0"/>
        <v>0.1</v>
      </c>
      <c r="K37" s="64">
        <f>N37/ncomp</f>
        <v>0</v>
      </c>
      <c r="L37" s="107" t="s">
        <v>8</v>
      </c>
      <c r="M37" s="110">
        <v>0.1</v>
      </c>
      <c r="N37" s="111">
        <f t="array" ref="N37">IF(O37=1,SUM(N38:N40*O38:O40)/SUM(O38:O40*M38:M40),0)</f>
        <v>0</v>
      </c>
      <c r="O37" s="112">
        <f>IF(SUM(O38:O39)=0,0,1)</f>
        <v>0</v>
      </c>
      <c r="P37" s="109"/>
      <c r="Q37" s="75"/>
      <c r="S37" s="76"/>
    </row>
    <row r="38" spans="1:22" s="81" customFormat="1" ht="42" customHeight="1" x14ac:dyDescent="0.25">
      <c r="A38" s="131" t="s">
        <v>95</v>
      </c>
      <c r="B38" s="72" t="s">
        <v>96</v>
      </c>
      <c r="C38" s="66" t="s">
        <v>145</v>
      </c>
      <c r="D38" s="125" t="s">
        <v>169</v>
      </c>
      <c r="E38" s="73"/>
      <c r="F38" s="73"/>
      <c r="G38" s="73"/>
      <c r="H38" s="132"/>
      <c r="I38" s="35" t="str">
        <f t="shared" si="1"/>
        <v/>
      </c>
      <c r="J38" s="121">
        <f t="shared" si="0"/>
        <v>0.3</v>
      </c>
      <c r="K38" s="74">
        <f t="shared" si="3"/>
        <v>0</v>
      </c>
      <c r="L38" s="117" t="s">
        <v>9</v>
      </c>
      <c r="M38" s="118">
        <v>0.3</v>
      </c>
      <c r="N38" s="108">
        <f>(IF(F38&lt;&gt;"",1/3)+IF(G38&lt;&gt;"",2/3)+IF(H38&lt;&gt;"",1,0))*M38*ncomp</f>
        <v>0</v>
      </c>
      <c r="O38" s="113">
        <f>(IF(E38&lt;&gt;"",1,0)+IF(F38&lt;&gt;"",1,0)+IF(G38&lt;&gt;"",1,0)+IF(H38&lt;&gt;"",1,0))</f>
        <v>0</v>
      </c>
      <c r="P38" s="119">
        <f>N38/(M38*ncomp)</f>
        <v>0</v>
      </c>
      <c r="Q38" s="75"/>
      <c r="S38" s="76"/>
    </row>
    <row r="39" spans="1:22" s="81" customFormat="1" ht="30" x14ac:dyDescent="0.25">
      <c r="A39" s="131" t="s">
        <v>97</v>
      </c>
      <c r="B39" s="67" t="s">
        <v>98</v>
      </c>
      <c r="C39" s="72" t="s">
        <v>99</v>
      </c>
      <c r="D39" s="125" t="s">
        <v>169</v>
      </c>
      <c r="E39" s="73"/>
      <c r="F39" s="73"/>
      <c r="G39" s="73"/>
      <c r="H39" s="132"/>
      <c r="I39" s="35" t="str">
        <f t="shared" si="1"/>
        <v/>
      </c>
      <c r="J39" s="121">
        <f t="shared" si="0"/>
        <v>0.5</v>
      </c>
      <c r="K39" s="74">
        <f t="shared" si="3"/>
        <v>0</v>
      </c>
      <c r="L39" s="117" t="s">
        <v>9</v>
      </c>
      <c r="M39" s="118">
        <v>0.5</v>
      </c>
      <c r="N39" s="124">
        <f>(IF(F39&lt;&gt;"",1/3)+IF(G39&lt;&gt;"",2/3)+IF(H39&lt;&gt;"",1,0))*M39*ncomp</f>
        <v>0</v>
      </c>
      <c r="O39" s="113">
        <f>(IF(E39&lt;&gt;"",1,0)+IF(F39&lt;&gt;"",1,0)+IF(G39&lt;&gt;"",1,0)+IF(H39&lt;&gt;"",1,0))</f>
        <v>0</v>
      </c>
      <c r="P39" s="119">
        <f>N39/(M39*ncomp)</f>
        <v>0</v>
      </c>
      <c r="Q39" s="75"/>
      <c r="S39" s="76"/>
    </row>
    <row r="40" spans="1:22" s="81" customFormat="1" ht="30" customHeight="1" x14ac:dyDescent="0.25">
      <c r="A40" s="131" t="s">
        <v>100</v>
      </c>
      <c r="B40" s="72" t="s">
        <v>101</v>
      </c>
      <c r="C40" s="66" t="s">
        <v>102</v>
      </c>
      <c r="D40" s="125" t="s">
        <v>169</v>
      </c>
      <c r="E40" s="73"/>
      <c r="F40" s="73"/>
      <c r="G40" s="73"/>
      <c r="H40" s="132"/>
      <c r="I40" s="35" t="str">
        <f t="shared" si="1"/>
        <v/>
      </c>
      <c r="J40" s="121">
        <f t="shared" si="0"/>
        <v>0.2</v>
      </c>
      <c r="K40" s="74">
        <f t="shared" si="3"/>
        <v>0</v>
      </c>
      <c r="L40" s="117" t="s">
        <v>9</v>
      </c>
      <c r="M40" s="118">
        <v>0.2</v>
      </c>
      <c r="N40" s="124">
        <f>(IF(F40&lt;&gt;"",1/3)+IF(G40&lt;&gt;"",2/3)+IF(H40&lt;&gt;"",1,0))*M40*ncomp</f>
        <v>0</v>
      </c>
      <c r="O40" s="113">
        <f>(IF(E40&lt;&gt;"",1,0)+IF(F40&lt;&gt;"",1,0)+IF(G40&lt;&gt;"",1,0)+IF(H40&lt;&gt;"",1,0))</f>
        <v>0</v>
      </c>
      <c r="P40" s="119">
        <f>N40/(M40*ncomp)</f>
        <v>0</v>
      </c>
      <c r="Q40" s="75"/>
      <c r="S40" s="76"/>
    </row>
    <row r="41" spans="1:22" s="81" customFormat="1" ht="30" customHeight="1" x14ac:dyDescent="0.25">
      <c r="A41" s="133" t="s">
        <v>103</v>
      </c>
      <c r="B41" s="203" t="s">
        <v>104</v>
      </c>
      <c r="C41" s="205"/>
      <c r="D41" s="201">
        <f>M41</f>
        <v>0.1</v>
      </c>
      <c r="E41" s="200"/>
      <c r="F41" s="200"/>
      <c r="G41" s="200"/>
      <c r="H41" s="202"/>
      <c r="I41" s="77"/>
      <c r="J41" s="121">
        <f t="shared" si="0"/>
        <v>0.1</v>
      </c>
      <c r="K41" s="64">
        <f>N41/ncomp</f>
        <v>0</v>
      </c>
      <c r="L41" s="107" t="s">
        <v>8</v>
      </c>
      <c r="M41" s="110">
        <v>0.1</v>
      </c>
      <c r="N41" s="111">
        <f t="array" ref="N41">IF(O41=1,SUM(N42:N45*O42:O45)/SUM(O42:O45*M42:M45),0)</f>
        <v>0</v>
      </c>
      <c r="O41" s="112">
        <f>IF(SUM(O42:O45)=0,0,1)</f>
        <v>0</v>
      </c>
      <c r="P41" s="109"/>
      <c r="Q41" s="78"/>
      <c r="S41" s="79"/>
      <c r="V41" s="82"/>
    </row>
    <row r="42" spans="1:22" s="81" customFormat="1" ht="30" customHeight="1" x14ac:dyDescent="0.25">
      <c r="A42" s="134" t="s">
        <v>105</v>
      </c>
      <c r="B42" s="72" t="s">
        <v>106</v>
      </c>
      <c r="C42" s="66" t="s">
        <v>107</v>
      </c>
      <c r="D42" s="125" t="s">
        <v>169</v>
      </c>
      <c r="E42" s="143"/>
      <c r="F42" s="143"/>
      <c r="G42" s="143"/>
      <c r="H42" s="144"/>
      <c r="I42" s="77" t="str">
        <f>IF(OR(SUM(D42:H42)="",SUM(D42:H42)&gt;1),"  ","")</f>
        <v/>
      </c>
      <c r="J42" s="121">
        <f t="shared" si="0"/>
        <v>0.2</v>
      </c>
      <c r="K42" s="74">
        <f t="shared" si="3"/>
        <v>0</v>
      </c>
      <c r="L42" s="117" t="s">
        <v>9</v>
      </c>
      <c r="M42" s="118">
        <v>0.2</v>
      </c>
      <c r="N42" s="108">
        <f>(IF(F42&lt;&gt;"",1/3)+IF(G42&lt;&gt;"",2/3)+IF(H42&lt;&gt;"",1,0))*M42*ncomp</f>
        <v>0</v>
      </c>
      <c r="O42" s="113">
        <f>(IF(E42&lt;&gt;"",1,0)+IF(F42&lt;&gt;"",1,0)+IF(G42&lt;&gt;"",1,0)+IF(H42&lt;&gt;"",1,0))</f>
        <v>0</v>
      </c>
      <c r="P42" s="119">
        <f>N42/(M42*ncomp)</f>
        <v>0</v>
      </c>
      <c r="Q42" s="80"/>
      <c r="S42" s="79"/>
      <c r="V42" s="82"/>
    </row>
    <row r="43" spans="1:22" s="81" customFormat="1" ht="94.2" customHeight="1" x14ac:dyDescent="0.25">
      <c r="A43" s="134" t="s">
        <v>108</v>
      </c>
      <c r="B43" s="72" t="s">
        <v>109</v>
      </c>
      <c r="C43" s="72" t="s">
        <v>110</v>
      </c>
      <c r="D43" s="125" t="s">
        <v>169</v>
      </c>
      <c r="E43" s="143"/>
      <c r="F43" s="143"/>
      <c r="G43" s="143"/>
      <c r="H43" s="144"/>
      <c r="I43" s="77" t="str">
        <f t="shared" ref="I43:I48" si="5">IF(OR(SUM(D43:H43)="",SUM(D43:H43)&gt;1),"  ","")</f>
        <v/>
      </c>
      <c r="J43" s="121">
        <f t="shared" si="0"/>
        <v>0.05</v>
      </c>
      <c r="K43" s="74">
        <f t="shared" si="3"/>
        <v>0</v>
      </c>
      <c r="L43" s="117" t="s">
        <v>9</v>
      </c>
      <c r="M43" s="118">
        <v>0.05</v>
      </c>
      <c r="N43" s="124">
        <f>(IF(F43&lt;&gt;"",1/3)+IF(G43&lt;&gt;"",2/3)+IF(H43&lt;&gt;"",1,0))*M43*ncomp</f>
        <v>0</v>
      </c>
      <c r="O43" s="113">
        <f>(IF(E43&lt;&gt;"",1,0)+IF(F43&lt;&gt;"",1,0)+IF(G43&lt;&gt;"",1,0)+IF(H43&lt;&gt;"",1,0))</f>
        <v>0</v>
      </c>
      <c r="P43" s="119">
        <f>N43/(M43*ncomp)</f>
        <v>0</v>
      </c>
      <c r="Q43" s="80"/>
      <c r="V43" s="82"/>
    </row>
    <row r="44" spans="1:22" s="81" customFormat="1" ht="30" customHeight="1" x14ac:dyDescent="0.25">
      <c r="A44" s="134" t="s">
        <v>111</v>
      </c>
      <c r="B44" s="72" t="s">
        <v>112</v>
      </c>
      <c r="C44" s="72" t="s">
        <v>113</v>
      </c>
      <c r="D44" s="125" t="s">
        <v>169</v>
      </c>
      <c r="E44" s="143"/>
      <c r="F44" s="143"/>
      <c r="G44" s="143"/>
      <c r="H44" s="144"/>
      <c r="I44" s="77" t="str">
        <f t="shared" si="5"/>
        <v/>
      </c>
      <c r="J44" s="121">
        <f t="shared" si="0"/>
        <v>0.05</v>
      </c>
      <c r="K44" s="74">
        <f t="shared" si="3"/>
        <v>0</v>
      </c>
      <c r="L44" s="117" t="s">
        <v>9</v>
      </c>
      <c r="M44" s="118">
        <v>0.05</v>
      </c>
      <c r="N44" s="124">
        <f>(IF(F44&lt;&gt;"",1/3)+IF(G44&lt;&gt;"",2/3)+IF(H44&lt;&gt;"",1,0))*M44*ncomp</f>
        <v>0</v>
      </c>
      <c r="O44" s="113">
        <f>(IF(E44&lt;&gt;"",1,0)+IF(F44&lt;&gt;"",1,0)+IF(G44&lt;&gt;"",1,0)+IF(H44&lt;&gt;"",1,0))</f>
        <v>0</v>
      </c>
      <c r="P44" s="119">
        <f>N44/(M44*ncomp)</f>
        <v>0</v>
      </c>
      <c r="Q44" s="80"/>
      <c r="V44" s="82"/>
    </row>
    <row r="45" spans="1:22" s="81" customFormat="1" ht="30" customHeight="1" x14ac:dyDescent="0.25">
      <c r="A45" s="134" t="s">
        <v>114</v>
      </c>
      <c r="B45" s="72" t="s">
        <v>115</v>
      </c>
      <c r="C45" s="72" t="s">
        <v>116</v>
      </c>
      <c r="D45" s="125" t="s">
        <v>169</v>
      </c>
      <c r="E45" s="143"/>
      <c r="F45" s="143"/>
      <c r="G45" s="143"/>
      <c r="H45" s="144"/>
      <c r="I45" s="77" t="str">
        <f t="shared" si="5"/>
        <v/>
      </c>
      <c r="J45" s="121">
        <f t="shared" si="0"/>
        <v>0.1</v>
      </c>
      <c r="K45" s="74">
        <f t="shared" si="3"/>
        <v>0</v>
      </c>
      <c r="L45" s="117" t="s">
        <v>9</v>
      </c>
      <c r="M45" s="118">
        <v>0.1</v>
      </c>
      <c r="N45" s="124">
        <f>(IF(F45&lt;&gt;"",1/3)+IF(G45&lt;&gt;"",2/3)+IF(H45&lt;&gt;"",1,0))*M45*ncomp</f>
        <v>0</v>
      </c>
      <c r="O45" s="113">
        <f t="shared" ref="O45" si="6">(IF(E45&lt;&gt;"",1,0)+IF(F45&lt;&gt;"",1,0)+IF(G45&lt;&gt;"",1,0)+IF(H45&lt;&gt;"",1,0))</f>
        <v>0</v>
      </c>
      <c r="P45" s="119">
        <f>N45/(M45*ncomp)</f>
        <v>0</v>
      </c>
      <c r="Q45" s="80"/>
      <c r="V45" s="82"/>
    </row>
    <row r="46" spans="1:22" s="81" customFormat="1" ht="30" customHeight="1" x14ac:dyDescent="0.25">
      <c r="A46" s="133" t="s">
        <v>117</v>
      </c>
      <c r="B46" s="203" t="s">
        <v>118</v>
      </c>
      <c r="C46" s="205"/>
      <c r="D46" s="201">
        <f>M46</f>
        <v>0.1</v>
      </c>
      <c r="E46" s="200"/>
      <c r="F46" s="200"/>
      <c r="G46" s="200"/>
      <c r="H46" s="202"/>
      <c r="I46" s="77"/>
      <c r="J46" s="121">
        <f t="shared" si="0"/>
        <v>0.1</v>
      </c>
      <c r="K46" s="64">
        <f>N46/ncomp</f>
        <v>0</v>
      </c>
      <c r="L46" s="107" t="s">
        <v>8</v>
      </c>
      <c r="M46" s="110">
        <v>0.1</v>
      </c>
      <c r="N46" s="111">
        <f t="array" ref="N46">IF(O46=1,SUM(N47:N48*O47:O48)/SUM(O47:O48*M47:M48),0)</f>
        <v>0</v>
      </c>
      <c r="O46" s="112">
        <f>IF(SUM(O47:O48)=0,0,1)</f>
        <v>0</v>
      </c>
      <c r="P46" s="109"/>
      <c r="Q46" s="80"/>
      <c r="V46" s="82"/>
    </row>
    <row r="47" spans="1:22" s="81" customFormat="1" ht="77.25" customHeight="1" x14ac:dyDescent="0.25">
      <c r="A47" s="131" t="s">
        <v>119</v>
      </c>
      <c r="B47" s="72" t="s">
        <v>120</v>
      </c>
      <c r="C47" s="72" t="s">
        <v>121</v>
      </c>
      <c r="D47" s="125" t="s">
        <v>169</v>
      </c>
      <c r="E47" s="143"/>
      <c r="F47" s="143"/>
      <c r="G47" s="143"/>
      <c r="H47" s="144"/>
      <c r="I47" s="77" t="str">
        <f t="shared" si="5"/>
        <v/>
      </c>
      <c r="J47" s="121">
        <f t="shared" si="0"/>
        <v>0.7</v>
      </c>
      <c r="K47" s="74">
        <f t="shared" si="3"/>
        <v>0</v>
      </c>
      <c r="L47" s="117" t="s">
        <v>9</v>
      </c>
      <c r="M47" s="118">
        <v>0.7</v>
      </c>
      <c r="N47" s="108">
        <f>(IF(F47&lt;&gt;"",1/3)+IF(G47&lt;&gt;"",2/3)+IF(H47&lt;&gt;"",1,0))*M47*ncomp</f>
        <v>0</v>
      </c>
      <c r="O47" s="113">
        <f>(IF(E47&lt;&gt;"",1,0)+IF(F47&lt;&gt;"",1,0)+IF(G47&lt;&gt;"",1,0)+IF(H47&lt;&gt;"",1,0))</f>
        <v>0</v>
      </c>
      <c r="P47" s="119">
        <f>N47/(M47*ncomp)</f>
        <v>0</v>
      </c>
      <c r="Q47" s="80"/>
      <c r="V47" s="82"/>
    </row>
    <row r="48" spans="1:22" s="81" customFormat="1" ht="74.25" customHeight="1" x14ac:dyDescent="0.25">
      <c r="A48" s="135" t="s">
        <v>146</v>
      </c>
      <c r="B48" s="72" t="s">
        <v>147</v>
      </c>
      <c r="C48" s="72" t="s">
        <v>148</v>
      </c>
      <c r="D48" s="125" t="s">
        <v>171</v>
      </c>
      <c r="E48" s="143"/>
      <c r="F48" s="143"/>
      <c r="G48" s="143"/>
      <c r="H48" s="144"/>
      <c r="I48" s="77" t="str">
        <f t="shared" si="5"/>
        <v/>
      </c>
      <c r="J48" s="121">
        <f t="shared" si="0"/>
        <v>0.3</v>
      </c>
      <c r="K48" s="74">
        <f t="shared" si="3"/>
        <v>0</v>
      </c>
      <c r="L48" s="117" t="s">
        <v>9</v>
      </c>
      <c r="M48" s="118">
        <v>0.3</v>
      </c>
      <c r="N48" s="124">
        <f>(IF(F48&lt;&gt;"",1/3)+IF(G48&lt;&gt;"",2/3)+IF(H48&lt;&gt;"",1,0))*M48*ncomp</f>
        <v>0</v>
      </c>
      <c r="O48" s="113">
        <f>(IF(E48&lt;&gt;"",1,0)+IF(F48&lt;&gt;"",1,0)+IF(G48&lt;&gt;"",1,0)+IF(H48&lt;&gt;"",1,0))</f>
        <v>0</v>
      </c>
      <c r="P48" s="119">
        <f>N48/(M48*ncomp)</f>
        <v>0</v>
      </c>
      <c r="Q48" s="80"/>
      <c r="V48" s="82"/>
    </row>
    <row r="49" spans="1:22" s="81" customFormat="1" ht="30" customHeight="1" x14ac:dyDescent="0.25">
      <c r="A49" s="133" t="s">
        <v>122</v>
      </c>
      <c r="B49" s="203" t="s">
        <v>123</v>
      </c>
      <c r="C49" s="205"/>
      <c r="D49" s="201">
        <f>M49</f>
        <v>0.05</v>
      </c>
      <c r="E49" s="200"/>
      <c r="F49" s="200"/>
      <c r="G49" s="200"/>
      <c r="H49" s="202"/>
      <c r="I49" s="77"/>
      <c r="J49" s="121">
        <f t="shared" si="0"/>
        <v>0.05</v>
      </c>
      <c r="K49" s="64">
        <f>N49/ncomp</f>
        <v>0</v>
      </c>
      <c r="L49" s="107" t="s">
        <v>8</v>
      </c>
      <c r="M49" s="110">
        <v>0.05</v>
      </c>
      <c r="N49" s="111">
        <f t="array" ref="N49">IF(O49=1,SUM(N50:N52*O50:O52)/SUM(O50:O52*M50:M52),0)</f>
        <v>0</v>
      </c>
      <c r="O49" s="112">
        <f>IF(SUM(O50:O52)=0,0,1)</f>
        <v>0</v>
      </c>
      <c r="P49" s="109"/>
      <c r="Q49" s="80"/>
      <c r="V49" s="82"/>
    </row>
    <row r="50" spans="1:22" s="81" customFormat="1" ht="47.25" customHeight="1" x14ac:dyDescent="0.25">
      <c r="A50" s="131" t="s">
        <v>124</v>
      </c>
      <c r="B50" s="72" t="s">
        <v>125</v>
      </c>
      <c r="C50" s="72" t="s">
        <v>126</v>
      </c>
      <c r="D50" s="125" t="s">
        <v>169</v>
      </c>
      <c r="E50" s="143"/>
      <c r="F50" s="143"/>
      <c r="G50" s="143"/>
      <c r="H50" s="144"/>
      <c r="I50" s="77" t="str">
        <f t="shared" ref="I50:I57" si="7">IF(OR(SUM(D50:H50)="",SUM(D50:H50)&gt;1),"  ","")</f>
        <v/>
      </c>
      <c r="J50" s="121">
        <f t="shared" si="0"/>
        <v>0.3</v>
      </c>
      <c r="K50" s="74">
        <f t="shared" si="3"/>
        <v>0</v>
      </c>
      <c r="L50" s="117" t="s">
        <v>9</v>
      </c>
      <c r="M50" s="118">
        <v>0.3</v>
      </c>
      <c r="N50" s="108">
        <f>(IF(F50&lt;&gt;"",1/3)+IF(G50&lt;&gt;"",2/3)+IF(H50&lt;&gt;"",1,0))*M50*ncomp</f>
        <v>0</v>
      </c>
      <c r="O50" s="113">
        <f>(IF(E50&lt;&gt;"",1,0)+IF(F50&lt;&gt;"",1,0)+IF(G50&lt;&gt;"",1,0)+IF(H50&lt;&gt;"",1,0))</f>
        <v>0</v>
      </c>
      <c r="P50" s="119">
        <f>N50/(M50*ncomp)</f>
        <v>0</v>
      </c>
      <c r="Q50" s="80"/>
      <c r="V50" s="82"/>
    </row>
    <row r="51" spans="1:22" s="81" customFormat="1" ht="57" customHeight="1" x14ac:dyDescent="0.25">
      <c r="A51" s="131" t="s">
        <v>127</v>
      </c>
      <c r="B51" s="72" t="s">
        <v>128</v>
      </c>
      <c r="C51" s="72" t="s">
        <v>129</v>
      </c>
      <c r="D51" s="125" t="s">
        <v>171</v>
      </c>
      <c r="E51" s="143"/>
      <c r="F51" s="143"/>
      <c r="G51" s="143"/>
      <c r="H51" s="144"/>
      <c r="I51" s="77" t="str">
        <f t="shared" si="7"/>
        <v/>
      </c>
      <c r="J51" s="121">
        <f t="shared" si="0"/>
        <v>0.5</v>
      </c>
      <c r="K51" s="74">
        <f t="shared" si="3"/>
        <v>0</v>
      </c>
      <c r="L51" s="117" t="s">
        <v>9</v>
      </c>
      <c r="M51" s="118">
        <v>0.5</v>
      </c>
      <c r="N51" s="124">
        <f>(IF(F51&lt;&gt;"",1/3)+IF(G51&lt;&gt;"",2/3)+IF(H51&lt;&gt;"",1,0))*M51*ncomp</f>
        <v>0</v>
      </c>
      <c r="O51" s="113">
        <f>(IF(E51&lt;&gt;"",1,0)+IF(F51&lt;&gt;"",1,0)+IF(G51&lt;&gt;"",1,0)+IF(H51&lt;&gt;"",1,0))</f>
        <v>0</v>
      </c>
      <c r="P51" s="119">
        <f>N51/(M51*ncomp)</f>
        <v>0</v>
      </c>
      <c r="Q51" s="80"/>
      <c r="V51" s="82"/>
    </row>
    <row r="52" spans="1:22" s="81" customFormat="1" ht="63.75" customHeight="1" x14ac:dyDescent="0.25">
      <c r="A52" s="131" t="s">
        <v>130</v>
      </c>
      <c r="B52" s="72" t="s">
        <v>131</v>
      </c>
      <c r="C52" s="72" t="s">
        <v>132</v>
      </c>
      <c r="D52" s="125" t="s">
        <v>171</v>
      </c>
      <c r="E52" s="143"/>
      <c r="F52" s="143"/>
      <c r="G52" s="143"/>
      <c r="H52" s="144"/>
      <c r="I52" s="77" t="str">
        <f t="shared" si="7"/>
        <v/>
      </c>
      <c r="J52" s="121">
        <f t="shared" si="0"/>
        <v>0.2</v>
      </c>
      <c r="K52" s="74">
        <f t="shared" si="3"/>
        <v>0</v>
      </c>
      <c r="L52" s="117" t="s">
        <v>9</v>
      </c>
      <c r="M52" s="118">
        <v>0.2</v>
      </c>
      <c r="N52" s="124">
        <f>(IF(F52&lt;&gt;"",1/3)+IF(G52&lt;&gt;"",2/3)+IF(H52&lt;&gt;"",1,0))*M52*ncomp</f>
        <v>0</v>
      </c>
      <c r="O52" s="113">
        <f>(IF(E52&lt;&gt;"",1,0)+IF(F52&lt;&gt;"",1,0)+IF(G52&lt;&gt;"",1,0)+IF(H52&lt;&gt;"",1,0))</f>
        <v>0</v>
      </c>
      <c r="P52" s="119">
        <f>N52/(M52*ncomp)</f>
        <v>0</v>
      </c>
      <c r="Q52" s="80"/>
      <c r="V52" s="82"/>
    </row>
    <row r="53" spans="1:22" s="81" customFormat="1" ht="30" customHeight="1" x14ac:dyDescent="0.25">
      <c r="A53" s="136" t="s">
        <v>133</v>
      </c>
      <c r="B53" s="203" t="s">
        <v>134</v>
      </c>
      <c r="C53" s="204"/>
      <c r="D53" s="226">
        <f>M53</f>
        <v>0.05</v>
      </c>
      <c r="E53" s="200"/>
      <c r="F53" s="200"/>
      <c r="G53" s="200"/>
      <c r="H53" s="202"/>
      <c r="I53" s="77"/>
      <c r="J53" s="121">
        <f t="shared" si="0"/>
        <v>0.05</v>
      </c>
      <c r="K53" s="64">
        <f>N53/ncomp</f>
        <v>0</v>
      </c>
      <c r="L53" s="107" t="s">
        <v>8</v>
      </c>
      <c r="M53" s="110">
        <v>0.05</v>
      </c>
      <c r="N53" s="111">
        <f>IF(O53=1,SUM(N54*O54)/SUM(O54*M54),0)</f>
        <v>0</v>
      </c>
      <c r="O53" s="112">
        <f>IF(SUM(O54)=0,0,1)</f>
        <v>0</v>
      </c>
      <c r="P53" s="109"/>
      <c r="Q53" s="80"/>
      <c r="V53" s="82"/>
    </row>
    <row r="54" spans="1:22" s="81" customFormat="1" ht="78.75" customHeight="1" x14ac:dyDescent="0.25">
      <c r="A54" s="131" t="s">
        <v>135</v>
      </c>
      <c r="B54" s="72" t="s">
        <v>136</v>
      </c>
      <c r="C54" s="72" t="s">
        <v>137</v>
      </c>
      <c r="D54" s="125" t="s">
        <v>169</v>
      </c>
      <c r="E54" s="143"/>
      <c r="F54" s="143"/>
      <c r="G54" s="143"/>
      <c r="H54" s="144"/>
      <c r="I54" s="77" t="str">
        <f t="shared" si="7"/>
        <v/>
      </c>
      <c r="J54" s="121">
        <f t="shared" si="0"/>
        <v>1</v>
      </c>
      <c r="K54" s="74">
        <f t="shared" si="3"/>
        <v>0</v>
      </c>
      <c r="L54" s="117" t="s">
        <v>9</v>
      </c>
      <c r="M54" s="118">
        <v>1</v>
      </c>
      <c r="N54" s="108">
        <f>(IF(F54&lt;&gt;"",1/3)+IF(G54&lt;&gt;"",2/3)+IF(H54&lt;&gt;"",1,0))*M54*ncomp</f>
        <v>0</v>
      </c>
      <c r="O54" s="113">
        <f>(IF(E54&lt;&gt;"",1,0)+IF(F54&lt;&gt;"",1,0)+IF(G54&lt;&gt;"",1,0)+IF(H54&lt;&gt;"",1,0))</f>
        <v>0</v>
      </c>
      <c r="P54" s="119">
        <f>N54/(M54*ncomp)</f>
        <v>0</v>
      </c>
      <c r="Q54" s="80"/>
      <c r="V54" s="82"/>
    </row>
    <row r="55" spans="1:22" s="81" customFormat="1" ht="30" customHeight="1" x14ac:dyDescent="0.25">
      <c r="A55" s="133" t="s">
        <v>138</v>
      </c>
      <c r="B55" s="96" t="s">
        <v>139</v>
      </c>
      <c r="C55" s="97"/>
      <c r="D55" s="226">
        <f>M55</f>
        <v>0.05</v>
      </c>
      <c r="E55" s="200"/>
      <c r="F55" s="200"/>
      <c r="G55" s="200"/>
      <c r="H55" s="202"/>
      <c r="I55" s="77"/>
      <c r="J55" s="121">
        <f t="shared" si="0"/>
        <v>0.05</v>
      </c>
      <c r="K55" s="64">
        <f>N55/ncomp</f>
        <v>0</v>
      </c>
      <c r="L55" s="107" t="s">
        <v>8</v>
      </c>
      <c r="M55" s="110">
        <v>0.05</v>
      </c>
      <c r="N55" s="111">
        <f t="array" ref="N55">IF(O55=1,SUM(N56:N57*O56:O57)/SUM(O56:O57*M56:M57),0)</f>
        <v>0</v>
      </c>
      <c r="O55" s="112">
        <f>IF(SUM(O56:O57)=0,0,1)</f>
        <v>0</v>
      </c>
      <c r="P55" s="109"/>
      <c r="Q55" s="80"/>
      <c r="V55" s="82"/>
    </row>
    <row r="56" spans="1:22" s="81" customFormat="1" ht="34.5" customHeight="1" x14ac:dyDescent="0.25">
      <c r="A56" s="131" t="s">
        <v>140</v>
      </c>
      <c r="B56" s="72" t="s">
        <v>141</v>
      </c>
      <c r="C56" s="72" t="s">
        <v>149</v>
      </c>
      <c r="D56" s="125" t="s">
        <v>171</v>
      </c>
      <c r="E56" s="143"/>
      <c r="F56" s="143"/>
      <c r="G56" s="143"/>
      <c r="H56" s="144"/>
      <c r="I56" s="77" t="str">
        <f t="shared" si="7"/>
        <v/>
      </c>
      <c r="J56" s="121">
        <f t="shared" si="0"/>
        <v>0.5</v>
      </c>
      <c r="K56" s="74">
        <f t="shared" si="3"/>
        <v>0</v>
      </c>
      <c r="L56" s="117" t="s">
        <v>9</v>
      </c>
      <c r="M56" s="118">
        <v>0.5</v>
      </c>
      <c r="N56" s="108">
        <f>(IF(F56&lt;&gt;"",1/3)+IF(G56&lt;&gt;"",2/3)+IF(H56&lt;&gt;"",1,0))*M56*ncomp</f>
        <v>0</v>
      </c>
      <c r="O56" s="113">
        <f>(IF(E56&lt;&gt;"",1,0)+IF(F56&lt;&gt;"",1,0)+IF(G56&lt;&gt;"",1,0)+IF(H56&lt;&gt;"",1,0))</f>
        <v>0</v>
      </c>
      <c r="P56" s="119">
        <f>N56/(M56*ncomp)</f>
        <v>0</v>
      </c>
      <c r="Q56" s="80"/>
      <c r="V56" s="82"/>
    </row>
    <row r="57" spans="1:22" ht="30.6" thickBot="1" x14ac:dyDescent="0.3">
      <c r="A57" s="137" t="s">
        <v>142</v>
      </c>
      <c r="B57" s="138" t="s">
        <v>143</v>
      </c>
      <c r="C57" s="138" t="s">
        <v>150</v>
      </c>
      <c r="D57" s="139" t="s">
        <v>171</v>
      </c>
      <c r="E57" s="145"/>
      <c r="F57" s="145"/>
      <c r="G57" s="145"/>
      <c r="H57" s="146"/>
      <c r="I57" s="77" t="str">
        <f t="shared" si="7"/>
        <v/>
      </c>
      <c r="J57" s="121">
        <f t="shared" si="0"/>
        <v>0.5</v>
      </c>
      <c r="K57" s="74">
        <f t="shared" si="3"/>
        <v>0</v>
      </c>
      <c r="L57" s="117" t="s">
        <v>9</v>
      </c>
      <c r="M57" s="118">
        <v>0.5</v>
      </c>
      <c r="N57" s="124">
        <f>(IF(F57&lt;&gt;"",1/3)+IF(G57&lt;&gt;"",2/3)+IF(H57&lt;&gt;"",1,0))*M57*ncomp</f>
        <v>0</v>
      </c>
      <c r="O57" s="113">
        <f>(IF(E57&lt;&gt;"",1,0)+IF(F57&lt;&gt;"",1,0)+IF(G57&lt;&gt;"",1,0)+IF(H57&lt;&gt;"",1,0))</f>
        <v>0</v>
      </c>
      <c r="P57" s="119">
        <f>N57/(M57*ncomp)</f>
        <v>0</v>
      </c>
      <c r="Q57" s="58"/>
      <c r="V57" s="68"/>
    </row>
    <row r="58" spans="1:22" ht="13.8" x14ac:dyDescent="0.25">
      <c r="A58" s="69"/>
      <c r="B58" s="227" t="s">
        <v>30</v>
      </c>
      <c r="C58" s="227"/>
      <c r="D58" s="227"/>
      <c r="E58" s="227"/>
      <c r="F58" s="227"/>
      <c r="G58" s="227"/>
      <c r="H58" s="59"/>
      <c r="I58" s="65"/>
      <c r="J58" s="65"/>
      <c r="K58" s="65"/>
      <c r="L58" s="55"/>
      <c r="M58" s="51"/>
      <c r="N58" s="50"/>
      <c r="O58" s="56">
        <f>SUM(O55,O53,O49,O46,O41,O37,O33,O27,O23,O20,O18,O16,O14)</f>
        <v>0</v>
      </c>
      <c r="P58" s="52"/>
      <c r="Q58" s="53"/>
      <c r="V58" s="68"/>
    </row>
    <row r="59" spans="1:22" ht="13.2" x14ac:dyDescent="0.25">
      <c r="A59" s="55"/>
      <c r="C59" s="59"/>
      <c r="D59" s="59"/>
      <c r="E59" s="59"/>
      <c r="F59" s="59"/>
      <c r="G59" s="59"/>
      <c r="H59" s="59"/>
      <c r="I59" s="54"/>
      <c r="J59" s="54"/>
      <c r="K59" s="54"/>
      <c r="L59" s="55"/>
      <c r="M59" s="51"/>
      <c r="N59" s="50"/>
      <c r="O59" s="56"/>
      <c r="P59" s="52"/>
      <c r="Q59" s="53"/>
      <c r="V59" s="68"/>
    </row>
    <row r="60" spans="1:22" ht="18" x14ac:dyDescent="0.25">
      <c r="A60" s="55"/>
      <c r="B60" s="59"/>
      <c r="C60" s="122" t="s">
        <v>0</v>
      </c>
      <c r="D60" s="224">
        <f>IF(O58&lt;&gt;0,(N14*M14+M16*N16+M18*N18+M20*N20+M23*N23+M27*N27+M33*N33+M37*N37+M41*N41+M46*N46+M49*N49+M53*N53+M55*N55)/(M14*O14+M16*O16+M18*O18+M20*O20+M23*O23+M27*O27+M33*O33+M37*O37+M41*O41+M46*O46+M49*O49+M53*O53+M55*O55),0)</f>
        <v>0</v>
      </c>
      <c r="E60" s="224"/>
      <c r="F60" s="224"/>
      <c r="G60" s="223" t="s">
        <v>1</v>
      </c>
      <c r="H60" s="223"/>
      <c r="I60" s="35"/>
      <c r="J60" s="35"/>
      <c r="K60" s="25"/>
      <c r="L60" s="25"/>
      <c r="M60" s="16"/>
      <c r="N60" s="17"/>
      <c r="O60" s="20"/>
      <c r="P60" s="32"/>
      <c r="Q60" s="18"/>
      <c r="V60" s="68"/>
    </row>
    <row r="61" spans="1:22" ht="27" customHeight="1" x14ac:dyDescent="0.25">
      <c r="A61" s="24"/>
      <c r="B61" s="23"/>
      <c r="C61" s="123" t="s">
        <v>31</v>
      </c>
      <c r="D61" s="225">
        <f>IF(D60&lt;20,IF(D60&gt; INT(D60)+0.5,INT(D60)+1,INT(D60)+0.5),20)</f>
        <v>0.5</v>
      </c>
      <c r="E61" s="225"/>
      <c r="F61" s="225"/>
      <c r="G61" s="222" t="s">
        <v>2</v>
      </c>
      <c r="H61" s="222"/>
      <c r="I61" s="35"/>
      <c r="J61" s="35"/>
      <c r="K61" s="26"/>
      <c r="L61" s="26"/>
      <c r="M61" s="16"/>
      <c r="N61" s="17"/>
      <c r="O61" s="20"/>
      <c r="P61" s="32"/>
      <c r="Q61" s="18"/>
      <c r="V61" s="68"/>
    </row>
    <row r="62" spans="1:22" ht="24.75" customHeight="1" x14ac:dyDescent="0.25">
      <c r="A62" s="24"/>
      <c r="B62" s="23"/>
      <c r="C62" s="126" t="s">
        <v>170</v>
      </c>
      <c r="D62" s="236">
        <v>4</v>
      </c>
      <c r="E62" s="237"/>
      <c r="F62" s="238"/>
      <c r="G62" s="229"/>
      <c r="H62" s="230"/>
      <c r="I62" s="35"/>
      <c r="J62" s="35"/>
      <c r="K62" s="15"/>
      <c r="L62" s="15"/>
      <c r="M62" s="16"/>
      <c r="N62" s="17"/>
      <c r="O62" s="20"/>
      <c r="P62" s="32"/>
      <c r="Q62" s="18"/>
      <c r="V62" s="68"/>
    </row>
    <row r="63" spans="1:22" ht="30" customHeight="1" x14ac:dyDescent="0.25">
      <c r="A63" s="239" t="s">
        <v>3</v>
      </c>
      <c r="B63" s="240"/>
      <c r="C63" s="127" t="s">
        <v>174</v>
      </c>
      <c r="D63" s="228">
        <f>D62*D61</f>
        <v>2</v>
      </c>
      <c r="E63" s="228"/>
      <c r="F63" s="228"/>
      <c r="G63" s="231" t="s">
        <v>173</v>
      </c>
      <c r="H63" s="232"/>
      <c r="I63" s="35"/>
      <c r="J63" s="35"/>
      <c r="K63" s="27"/>
      <c r="L63" s="27"/>
      <c r="M63" s="16"/>
      <c r="N63" s="17"/>
      <c r="O63" s="20"/>
      <c r="P63" s="32"/>
      <c r="Q63" s="18"/>
      <c r="V63" s="68"/>
    </row>
    <row r="64" spans="1:22" ht="66.75" customHeight="1" x14ac:dyDescent="0.25">
      <c r="A64" s="233"/>
      <c r="B64" s="234"/>
      <c r="C64" s="234"/>
      <c r="D64" s="234"/>
      <c r="E64" s="234"/>
      <c r="F64" s="234"/>
      <c r="G64" s="234"/>
      <c r="H64" s="235"/>
      <c r="I64" s="36"/>
      <c r="J64" s="36"/>
      <c r="K64" s="28"/>
      <c r="L64" s="28"/>
      <c r="M64" s="16"/>
      <c r="N64" s="17"/>
      <c r="O64" s="20"/>
      <c r="P64" s="32"/>
      <c r="Q64" s="18"/>
      <c r="V64" s="68"/>
    </row>
    <row r="65" spans="1:22" ht="16.2" thickBot="1" x14ac:dyDescent="0.3">
      <c r="A65" s="83"/>
      <c r="B65" s="84"/>
      <c r="C65" s="84"/>
      <c r="D65" s="84"/>
      <c r="E65" s="84"/>
      <c r="F65" s="84"/>
      <c r="G65" s="84"/>
      <c r="H65" s="84"/>
      <c r="I65" s="36"/>
      <c r="J65" s="36"/>
      <c r="K65" s="28"/>
      <c r="L65" s="28"/>
      <c r="M65" s="16"/>
      <c r="N65" s="17"/>
      <c r="O65" s="20"/>
      <c r="P65" s="32"/>
      <c r="Q65" s="18"/>
      <c r="V65" s="68"/>
    </row>
    <row r="66" spans="1:22" ht="16.2" thickBot="1" x14ac:dyDescent="0.3">
      <c r="A66" s="70"/>
      <c r="B66" s="71"/>
      <c r="C66" s="71"/>
      <c r="D66" s="216" t="s">
        <v>25</v>
      </c>
      <c r="E66" s="216"/>
      <c r="F66" s="216"/>
      <c r="G66" s="217"/>
      <c r="H66" s="217"/>
      <c r="I66" s="37"/>
      <c r="J66" s="37"/>
      <c r="K66" s="15"/>
      <c r="L66" s="15"/>
      <c r="M66" s="16"/>
      <c r="N66" s="17"/>
      <c r="O66" s="20"/>
      <c r="P66" s="32"/>
      <c r="Q66" s="18"/>
      <c r="V66" s="68"/>
    </row>
    <row r="67" spans="1:22" ht="22.5" customHeight="1" x14ac:dyDescent="0.25">
      <c r="A67" s="214" t="s">
        <v>4</v>
      </c>
      <c r="B67" s="215"/>
      <c r="C67" s="29" t="s">
        <v>5</v>
      </c>
      <c r="D67" s="220">
        <f ca="1">TODAY()</f>
        <v>41713</v>
      </c>
      <c r="E67" s="220"/>
      <c r="F67" s="220"/>
      <c r="G67" s="221"/>
      <c r="H67" s="221"/>
      <c r="I67" s="38"/>
      <c r="J67" s="38"/>
      <c r="K67" s="15"/>
      <c r="L67" s="15"/>
      <c r="M67" s="16"/>
      <c r="N67" s="17"/>
      <c r="O67" s="20"/>
      <c r="P67" s="32"/>
      <c r="Q67" s="18"/>
      <c r="V67" s="68"/>
    </row>
    <row r="68" spans="1:22" ht="22.5" customHeight="1" x14ac:dyDescent="0.25">
      <c r="A68" s="218"/>
      <c r="B68" s="219"/>
      <c r="C68" s="19"/>
      <c r="D68" s="30"/>
      <c r="E68" s="30"/>
      <c r="F68" s="30"/>
      <c r="G68" s="30"/>
      <c r="H68" s="30"/>
      <c r="I68" s="35"/>
      <c r="J68" s="35"/>
      <c r="K68" s="15"/>
      <c r="L68" s="15"/>
      <c r="M68" s="16"/>
      <c r="N68" s="17"/>
      <c r="O68" s="20"/>
      <c r="P68" s="32"/>
      <c r="Q68" s="18"/>
      <c r="V68" s="68"/>
    </row>
    <row r="69" spans="1:22" ht="22.5" customHeight="1" x14ac:dyDescent="0.25">
      <c r="A69" s="218"/>
      <c r="B69" s="219"/>
      <c r="C69" s="19"/>
      <c r="D69" s="22"/>
      <c r="E69" s="22"/>
      <c r="F69" s="22"/>
      <c r="G69" s="22"/>
      <c r="H69" s="22"/>
      <c r="I69" s="35"/>
      <c r="J69" s="35"/>
      <c r="K69" s="15"/>
      <c r="L69" s="15"/>
      <c r="M69" s="16"/>
      <c r="N69" s="17"/>
      <c r="O69" s="20"/>
      <c r="P69" s="32"/>
      <c r="Q69" s="18"/>
      <c r="V69" s="68"/>
    </row>
    <row r="70" spans="1:22" ht="24" customHeight="1" thickBot="1" x14ac:dyDescent="0.3">
      <c r="A70" s="212"/>
      <c r="B70" s="213"/>
      <c r="C70" s="21"/>
      <c r="D70" s="22"/>
      <c r="E70" s="22"/>
      <c r="F70" s="22"/>
      <c r="G70" s="22"/>
      <c r="H70" s="22"/>
      <c r="I70" s="35"/>
      <c r="J70" s="35"/>
      <c r="K70" s="15"/>
      <c r="L70" s="15"/>
      <c r="M70" s="16"/>
      <c r="N70" s="17"/>
      <c r="O70" s="20"/>
      <c r="P70" s="32"/>
      <c r="Q70" s="18"/>
      <c r="V70" s="68"/>
    </row>
    <row r="71" spans="1:22" x14ac:dyDescent="0.3">
      <c r="A71" s="24"/>
      <c r="B71" s="23"/>
      <c r="C71" s="22"/>
      <c r="V71" s="68"/>
    </row>
  </sheetData>
  <sheetProtection selectLockedCells="1"/>
  <mergeCells count="62">
    <mergeCell ref="D63:F63"/>
    <mergeCell ref="G62:H62"/>
    <mergeCell ref="G63:H63"/>
    <mergeCell ref="A64:H64"/>
    <mergeCell ref="D62:F62"/>
    <mergeCell ref="A63:B63"/>
    <mergeCell ref="B46:C46"/>
    <mergeCell ref="D46:H46"/>
    <mergeCell ref="B49:C49"/>
    <mergeCell ref="G61:H61"/>
    <mergeCell ref="G60:H60"/>
    <mergeCell ref="D60:F60"/>
    <mergeCell ref="D61:F61"/>
    <mergeCell ref="D53:H53"/>
    <mergeCell ref="D55:H55"/>
    <mergeCell ref="B58:G58"/>
    <mergeCell ref="A70:B70"/>
    <mergeCell ref="A67:B67"/>
    <mergeCell ref="D66:H66"/>
    <mergeCell ref="A68:B68"/>
    <mergeCell ref="D67:H67"/>
    <mergeCell ref="A69:B69"/>
    <mergeCell ref="J11:J14"/>
    <mergeCell ref="B16:C16"/>
    <mergeCell ref="D16:H16"/>
    <mergeCell ref="B18:C18"/>
    <mergeCell ref="D18:H18"/>
    <mergeCell ref="A13:B13"/>
    <mergeCell ref="A12:H12"/>
    <mergeCell ref="B14:C14"/>
    <mergeCell ref="C8:F8"/>
    <mergeCell ref="B33:C33"/>
    <mergeCell ref="D33:H33"/>
    <mergeCell ref="D49:H49"/>
    <mergeCell ref="B53:C53"/>
    <mergeCell ref="B41:C41"/>
    <mergeCell ref="B37:C37"/>
    <mergeCell ref="D37:H37"/>
    <mergeCell ref="D14:H14"/>
    <mergeCell ref="B27:C27"/>
    <mergeCell ref="D27:H27"/>
    <mergeCell ref="B23:C23"/>
    <mergeCell ref="B20:C20"/>
    <mergeCell ref="D20:H20"/>
    <mergeCell ref="D23:H23"/>
    <mergeCell ref="D41:H41"/>
    <mergeCell ref="C9:F9"/>
    <mergeCell ref="N11:N12"/>
    <mergeCell ref="A2:B2"/>
    <mergeCell ref="A3:B3"/>
    <mergeCell ref="A4:B4"/>
    <mergeCell ref="A5:B5"/>
    <mergeCell ref="A6:B6"/>
    <mergeCell ref="A7:B7"/>
    <mergeCell ref="A8:B8"/>
    <mergeCell ref="A9:B9"/>
    <mergeCell ref="C2:F2"/>
    <mergeCell ref="C3:F3"/>
    <mergeCell ref="C4:F4"/>
    <mergeCell ref="C5:F5"/>
    <mergeCell ref="C6:F6"/>
    <mergeCell ref="C7:F7"/>
  </mergeCells>
  <phoneticPr fontId="1" type="noConversion"/>
  <conditionalFormatting sqref="I58:J59 I41:I57">
    <cfRule type="cellIs" dxfId="4" priority="102" stopIfTrue="1" operator="equal">
      <formula>"  "</formula>
    </cfRule>
  </conditionalFormatting>
  <conditionalFormatting sqref="K14:K40">
    <cfRule type="dataBar" priority="267">
      <dataBar>
        <cfvo type="min"/>
        <cfvo type="max"/>
        <color rgb="FFFF555A"/>
      </dataBar>
    </cfRule>
  </conditionalFormatting>
  <conditionalFormatting sqref="A60:B60 A59 B58 C59:L59 H58:L58">
    <cfRule type="dataBar" priority="284">
      <dataBar>
        <cfvo type="min"/>
        <cfvo type="max"/>
        <color rgb="FF008AEF"/>
      </dataBar>
    </cfRule>
  </conditionalFormatting>
  <conditionalFormatting sqref="I58:J59">
    <cfRule type="cellIs" dxfId="3" priority="287" operator="greaterThan">
      <formula>1</formula>
    </cfRule>
    <cfRule type="colorScale" priority="288">
      <colorScale>
        <cfvo type="num" val="$P$43"/>
        <cfvo type="max"/>
        <color rgb="FFFF0000"/>
        <color rgb="FFFFEF9C"/>
      </colorScale>
    </cfRule>
  </conditionalFormatting>
  <conditionalFormatting sqref="K41:K57">
    <cfRule type="dataBar" priority="299">
      <dataBar>
        <cfvo type="min"/>
        <cfvo type="max"/>
        <color rgb="FF008AEF"/>
      </dataBar>
    </cfRule>
  </conditionalFormatting>
  <conditionalFormatting sqref="K14:K57">
    <cfRule type="dataBar" priority="300">
      <dataBar>
        <cfvo type="min"/>
        <cfvo type="max"/>
        <color rgb="FFFFB628"/>
      </dataBar>
    </cfRule>
  </conditionalFormatting>
  <conditionalFormatting sqref="I41:I57">
    <cfRule type="cellIs" dxfId="2" priority="302" operator="greaterThan">
      <formula>1</formula>
    </cfRule>
    <cfRule type="colorScale" priority="303">
      <colorScale>
        <cfvo type="num" val="$P$43"/>
        <cfvo type="max"/>
        <color rgb="FFFF0000"/>
        <color rgb="FFFFEF9C"/>
      </colorScale>
    </cfRule>
  </conditionalFormatting>
  <conditionalFormatting sqref="K15">
    <cfRule type="dataBar" priority="81">
      <dataBar>
        <cfvo type="min"/>
        <cfvo type="max"/>
        <color rgb="FFFFB628"/>
      </dataBar>
    </cfRule>
  </conditionalFormatting>
  <conditionalFormatting sqref="K17">
    <cfRule type="dataBar" priority="80">
      <dataBar>
        <cfvo type="min"/>
        <cfvo type="max"/>
        <color rgb="FFFFB628"/>
      </dataBar>
    </cfRule>
  </conditionalFormatting>
  <conditionalFormatting sqref="K19">
    <cfRule type="dataBar" priority="79">
      <dataBar>
        <cfvo type="min"/>
        <cfvo type="max"/>
        <color rgb="FFFFB628"/>
      </dataBar>
    </cfRule>
  </conditionalFormatting>
  <conditionalFormatting sqref="K21">
    <cfRule type="dataBar" priority="78">
      <dataBar>
        <cfvo type="min"/>
        <cfvo type="max"/>
        <color rgb="FFFFB628"/>
      </dataBar>
    </cfRule>
  </conditionalFormatting>
  <conditionalFormatting sqref="K22">
    <cfRule type="dataBar" priority="77">
      <dataBar>
        <cfvo type="min"/>
        <cfvo type="max"/>
        <color rgb="FFFFB628"/>
      </dataBar>
    </cfRule>
  </conditionalFormatting>
  <conditionalFormatting sqref="K24:K26">
    <cfRule type="dataBar" priority="76">
      <dataBar>
        <cfvo type="min"/>
        <cfvo type="max"/>
        <color rgb="FFFFB628"/>
      </dataBar>
    </cfRule>
  </conditionalFormatting>
  <conditionalFormatting sqref="K25">
    <cfRule type="dataBar" priority="75">
      <dataBar>
        <cfvo type="min"/>
        <cfvo type="max"/>
        <color rgb="FFFFB628"/>
      </dataBar>
    </cfRule>
  </conditionalFormatting>
  <conditionalFormatting sqref="K26">
    <cfRule type="dataBar" priority="74">
      <dataBar>
        <cfvo type="min"/>
        <cfvo type="max"/>
        <color rgb="FFFFB628"/>
      </dataBar>
    </cfRule>
  </conditionalFormatting>
  <conditionalFormatting sqref="K28:K32">
    <cfRule type="dataBar" priority="73">
      <dataBar>
        <cfvo type="min"/>
        <cfvo type="max"/>
        <color rgb="FFFFB628"/>
      </dataBar>
    </cfRule>
  </conditionalFormatting>
  <conditionalFormatting sqref="K34:K36">
    <cfRule type="dataBar" priority="72">
      <dataBar>
        <cfvo type="min"/>
        <cfvo type="max"/>
        <color rgb="FFFFB628"/>
      </dataBar>
    </cfRule>
  </conditionalFormatting>
  <conditionalFormatting sqref="K38:K40">
    <cfRule type="dataBar" priority="71">
      <dataBar>
        <cfvo type="min"/>
        <cfvo type="max"/>
        <color rgb="FFFFB628"/>
      </dataBar>
    </cfRule>
  </conditionalFormatting>
  <conditionalFormatting sqref="K42:K45">
    <cfRule type="dataBar" priority="70">
      <dataBar>
        <cfvo type="min"/>
        <cfvo type="max"/>
        <color rgb="FFFF555A"/>
      </dataBar>
    </cfRule>
  </conditionalFormatting>
  <conditionalFormatting sqref="K42:K45">
    <cfRule type="dataBar" priority="69">
      <dataBar>
        <cfvo type="min"/>
        <cfvo type="max"/>
        <color rgb="FFFFB628"/>
      </dataBar>
    </cfRule>
  </conditionalFormatting>
  <conditionalFormatting sqref="K47:K48">
    <cfRule type="dataBar" priority="68">
      <dataBar>
        <cfvo type="min"/>
        <cfvo type="max"/>
        <color rgb="FFFF555A"/>
      </dataBar>
    </cfRule>
  </conditionalFormatting>
  <conditionalFormatting sqref="K47:K48">
    <cfRule type="dataBar" priority="67">
      <dataBar>
        <cfvo type="min"/>
        <cfvo type="max"/>
        <color rgb="FFFFB628"/>
      </dataBar>
    </cfRule>
  </conditionalFormatting>
  <conditionalFormatting sqref="K50:K52">
    <cfRule type="dataBar" priority="66">
      <dataBar>
        <cfvo type="min"/>
        <cfvo type="max"/>
        <color rgb="FFFF555A"/>
      </dataBar>
    </cfRule>
  </conditionalFormatting>
  <conditionalFormatting sqref="K50:K52">
    <cfRule type="dataBar" priority="65">
      <dataBar>
        <cfvo type="min"/>
        <cfvo type="max"/>
        <color rgb="FFFFB628"/>
      </dataBar>
    </cfRule>
  </conditionalFormatting>
  <conditionalFormatting sqref="K54">
    <cfRule type="dataBar" priority="64">
      <dataBar>
        <cfvo type="min"/>
        <cfvo type="max"/>
        <color rgb="FFFF555A"/>
      </dataBar>
    </cfRule>
  </conditionalFormatting>
  <conditionalFormatting sqref="K54">
    <cfRule type="dataBar" priority="63">
      <dataBar>
        <cfvo type="min"/>
        <cfvo type="max"/>
        <color rgb="FFFFB628"/>
      </dataBar>
    </cfRule>
  </conditionalFormatting>
  <conditionalFormatting sqref="K56:K57">
    <cfRule type="dataBar" priority="62">
      <dataBar>
        <cfvo type="min"/>
        <cfvo type="max"/>
        <color rgb="FFFF555A"/>
      </dataBar>
    </cfRule>
  </conditionalFormatting>
  <conditionalFormatting sqref="K56:K57">
    <cfRule type="dataBar" priority="61">
      <dataBar>
        <cfvo type="min"/>
        <cfvo type="max"/>
        <color rgb="FFFFB628"/>
      </dataBar>
    </cfRule>
  </conditionalFormatting>
  <conditionalFormatting sqref="K41">
    <cfRule type="dataBar" priority="60">
      <dataBar>
        <cfvo type="min"/>
        <cfvo type="max"/>
        <color rgb="FFFF555A"/>
      </dataBar>
    </cfRule>
  </conditionalFormatting>
  <conditionalFormatting sqref="K46">
    <cfRule type="dataBar" priority="59">
      <dataBar>
        <cfvo type="min"/>
        <cfvo type="max"/>
        <color rgb="FFFF555A"/>
      </dataBar>
    </cfRule>
  </conditionalFormatting>
  <conditionalFormatting sqref="K49">
    <cfRule type="dataBar" priority="58">
      <dataBar>
        <cfvo type="min"/>
        <cfvo type="max"/>
        <color rgb="FFFF555A"/>
      </dataBar>
    </cfRule>
  </conditionalFormatting>
  <conditionalFormatting sqref="K53">
    <cfRule type="dataBar" priority="57">
      <dataBar>
        <cfvo type="min"/>
        <cfvo type="max"/>
        <color rgb="FFFF555A"/>
      </dataBar>
    </cfRule>
  </conditionalFormatting>
  <conditionalFormatting sqref="K55">
    <cfRule type="dataBar" priority="56">
      <dataBar>
        <cfvo type="min"/>
        <cfvo type="max"/>
        <color rgb="FFFF555A"/>
      </dataBar>
    </cfRule>
  </conditionalFormatting>
  <conditionalFormatting sqref="I15:I40">
    <cfRule type="cellIs" dxfId="1" priority="14" operator="equal">
      <formula>" "</formula>
    </cfRule>
  </conditionalFormatting>
  <conditionalFormatting sqref="D15 D17 D19 D21:D22 D24:D26 D28:D32 D34:D36 D38:D40 D42:D45 D47:D48 D50:D52 D54 D56:D57">
    <cfRule type="cellIs" dxfId="0" priority="13" operator="equal">
      <formula>"O"</formula>
    </cfRule>
  </conditionalFormatting>
  <dataValidations count="2">
    <dataValidation type="whole" allowBlank="1" showInputMessage="1" showErrorMessage="1" errorTitle="choisir 1 colonne" error="dgfqrg g" promptTitle="SAisie score" prompt="Taper la valeur 1 dans l'une des colonnes" sqref="F43">
      <formula1>1</formula1>
      <formula2>1</formula2>
    </dataValidation>
    <dataValidation type="list" allowBlank="1" showInputMessage="1" showErrorMessage="1" sqref="D15 D17 D19 D21:D22 D24:D26 D28:D32 D34:D36 D38:D40 D42:D45 D47:D48 D50:D52 D54 D56:D57">
      <formula1>"O,N"</formula1>
    </dataValidation>
  </dataValidations>
  <printOptions horizontalCentered="1"/>
  <pageMargins left="0.35433070866141736" right="0.35433070866141736" top="0.98425196850393704" bottom="0.78740157480314965" header="0.51181102362204722" footer="0.51181102362204722"/>
  <pageSetup paperSize="9" scale="47" fitToHeight="2" orientation="portrait" horizontalDpi="4294967292" verticalDpi="4294967292" r:id="rId1"/>
  <headerFooter>
    <oddHeader>&amp;L&amp;"Arial,Normal"L'ACADEMIE DE :&amp;C&amp;"Arial,Gras"&amp;18BTS METIERS DE LA MODE - Chaussure et Maroquinerie</oddHeader>
    <oddFooter>&amp;L&amp;"Arial,Normal"L'INSPECTION GENERALE STI&amp;CPage &amp;P / &amp;N&amp;R&amp;D&amp;T</oddFooter>
  </headerFooter>
  <rowBreaks count="1" manualBreakCount="1">
    <brk id="40" max="16383" man="1"/>
  </rowBreaks>
  <colBreaks count="1" manualBreakCount="1">
    <brk id="1" max="1048575" man="1"/>
  </colBreaks>
  <ignoredErrors>
    <ignoredError sqref="N20"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9" sqref="B9:J28"/>
    </sheetView>
  </sheetViews>
  <sheetFormatPr baseColWidth="10"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Identification</vt:lpstr>
      <vt:lpstr>U43</vt:lpstr>
      <vt:lpstr>Feuil2</vt:lpstr>
      <vt:lpstr>'U43'!Impression_des_titres</vt:lpstr>
      <vt:lpstr>ncomp</vt:lpstr>
      <vt:lpstr>Identification!Zone_d_impression</vt:lpstr>
      <vt:lpstr>'U43'!Zone_d_impression</vt:lpstr>
    </vt:vector>
  </TitlesOfParts>
  <Company>Rectorat de Clermont-ferrand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 RAGE</dc:creator>
  <cp:lastModifiedBy>dominique DUC</cp:lastModifiedBy>
  <cp:lastPrinted>2013-03-11T11:49:55Z</cp:lastPrinted>
  <dcterms:created xsi:type="dcterms:W3CDTF">2011-09-27T19:32:21Z</dcterms:created>
  <dcterms:modified xsi:type="dcterms:W3CDTF">2018-03-16T08:11:17Z</dcterms:modified>
</cp:coreProperties>
</file>