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showInkAnnotation="0" autoCompressPictures="0"/>
  <bookViews>
    <workbookView xWindow="6660" yWindow="0" windowWidth="20730" windowHeight="11760" tabRatio="500" firstSheet="1" activeTab="2"/>
  </bookViews>
  <sheets>
    <sheet name="U51 PHASE 1 CONDUITE DE PROJET" sheetId="1" r:id="rId1"/>
    <sheet name="U51 PHASE 2+3 SOUTENANCE" sheetId="6" r:id="rId2"/>
    <sheet name="U51 CAS EPREUVE ORALE SEULE" sheetId="7" r:id="rId3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9" i="7"/>
  <c r="F46"/>
  <c r="M9"/>
  <c r="M10"/>
  <c r="M11"/>
  <c r="M12"/>
  <c r="M13"/>
  <c r="M14"/>
  <c r="M15"/>
  <c r="M16"/>
  <c r="M17"/>
  <c r="M18"/>
  <c r="M19"/>
  <c r="M20"/>
  <c r="M21"/>
  <c r="M22"/>
  <c r="M23"/>
  <c r="M24"/>
  <c r="M8"/>
  <c r="F41"/>
  <c r="M26"/>
  <c r="M27"/>
  <c r="M28"/>
  <c r="M29"/>
  <c r="M25"/>
  <c r="F42"/>
  <c r="M31"/>
  <c r="M32"/>
  <c r="M33"/>
  <c r="M34"/>
  <c r="M35"/>
  <c r="M36"/>
  <c r="M37"/>
  <c r="M38"/>
  <c r="M39"/>
  <c r="M30"/>
  <c r="F43"/>
  <c r="O9"/>
  <c r="O10"/>
  <c r="O11"/>
  <c r="O12"/>
  <c r="O13"/>
  <c r="O14"/>
  <c r="O15"/>
  <c r="O16"/>
  <c r="O17"/>
  <c r="O18"/>
  <c r="O19"/>
  <c r="O20"/>
  <c r="O21"/>
  <c r="O22"/>
  <c r="O23"/>
  <c r="O24"/>
  <c r="O26"/>
  <c r="O27"/>
  <c r="O28"/>
  <c r="O29"/>
  <c r="O31"/>
  <c r="O32"/>
  <c r="O33"/>
  <c r="O34"/>
  <c r="O35"/>
  <c r="O36"/>
  <c r="O37"/>
  <c r="O38"/>
  <c r="O39"/>
  <c r="O40"/>
  <c r="N9"/>
  <c r="N10"/>
  <c r="N11"/>
  <c r="N12"/>
  <c r="L9"/>
  <c r="N13"/>
  <c r="N14"/>
  <c r="L13"/>
  <c r="N15"/>
  <c r="N16"/>
  <c r="N17"/>
  <c r="L15"/>
  <c r="N18"/>
  <c r="N19"/>
  <c r="N20"/>
  <c r="L18"/>
  <c r="N21"/>
  <c r="N22"/>
  <c r="L21"/>
  <c r="N23"/>
  <c r="N24"/>
  <c r="L23"/>
  <c r="L8"/>
  <c r="N26"/>
  <c r="N27"/>
  <c r="N28"/>
  <c r="N29"/>
  <c r="L26"/>
  <c r="L25"/>
  <c r="N31"/>
  <c r="N32"/>
  <c r="N33"/>
  <c r="N34"/>
  <c r="L31"/>
  <c r="N35"/>
  <c r="N36"/>
  <c r="N37"/>
  <c r="N38"/>
  <c r="N39"/>
  <c r="L35"/>
  <c r="L30"/>
  <c r="F44"/>
  <c r="K40"/>
  <c r="J39"/>
  <c r="J38"/>
  <c r="J37"/>
  <c r="J36"/>
  <c r="J35"/>
  <c r="J34"/>
  <c r="J33"/>
  <c r="J32"/>
  <c r="J31"/>
  <c r="J29"/>
  <c r="J28"/>
  <c r="J27"/>
  <c r="J26"/>
  <c r="J24"/>
  <c r="J23"/>
  <c r="J22"/>
  <c r="J21"/>
  <c r="J20"/>
  <c r="J19"/>
  <c r="J18"/>
  <c r="J17"/>
  <c r="J16"/>
  <c r="J15"/>
  <c r="J14"/>
  <c r="J13"/>
  <c r="J12"/>
  <c r="J11"/>
  <c r="J10"/>
  <c r="J9"/>
  <c r="F49" i="6"/>
  <c r="E56"/>
  <c r="F51"/>
  <c r="F46"/>
  <c r="M9"/>
  <c r="M10"/>
  <c r="M11"/>
  <c r="M12"/>
  <c r="M13"/>
  <c r="M14"/>
  <c r="M15"/>
  <c r="M16"/>
  <c r="M17"/>
  <c r="M18"/>
  <c r="M19"/>
  <c r="M20"/>
  <c r="M21"/>
  <c r="M22"/>
  <c r="M23"/>
  <c r="M24"/>
  <c r="M8"/>
  <c r="F41"/>
  <c r="M26"/>
  <c r="M27"/>
  <c r="M28"/>
  <c r="M29"/>
  <c r="M25"/>
  <c r="F42"/>
  <c r="M31"/>
  <c r="M32"/>
  <c r="M33"/>
  <c r="M34"/>
  <c r="M35"/>
  <c r="M36"/>
  <c r="M37"/>
  <c r="M38"/>
  <c r="M39"/>
  <c r="M30"/>
  <c r="F43"/>
  <c r="O9"/>
  <c r="O10"/>
  <c r="O11"/>
  <c r="O12"/>
  <c r="O13"/>
  <c r="O14"/>
  <c r="O15"/>
  <c r="O16"/>
  <c r="O17"/>
  <c r="O18"/>
  <c r="O19"/>
  <c r="O20"/>
  <c r="O21"/>
  <c r="O22"/>
  <c r="O23"/>
  <c r="O24"/>
  <c r="O26"/>
  <c r="O27"/>
  <c r="O28"/>
  <c r="O29"/>
  <c r="O31"/>
  <c r="O32"/>
  <c r="O33"/>
  <c r="O34"/>
  <c r="O35"/>
  <c r="O36"/>
  <c r="O37"/>
  <c r="O38"/>
  <c r="O39"/>
  <c r="O40"/>
  <c r="N9"/>
  <c r="N10"/>
  <c r="N11"/>
  <c r="N12"/>
  <c r="L9"/>
  <c r="N13"/>
  <c r="N14"/>
  <c r="L13"/>
  <c r="N15"/>
  <c r="N16"/>
  <c r="N17"/>
  <c r="L15"/>
  <c r="N18"/>
  <c r="N19"/>
  <c r="N20"/>
  <c r="L18"/>
  <c r="N21"/>
  <c r="N22"/>
  <c r="L21"/>
  <c r="N23"/>
  <c r="N24"/>
  <c r="L23"/>
  <c r="L8"/>
  <c r="N26"/>
  <c r="N27"/>
  <c r="N28"/>
  <c r="N29"/>
  <c r="L26"/>
  <c r="L25"/>
  <c r="N31"/>
  <c r="N32"/>
  <c r="N33"/>
  <c r="N34"/>
  <c r="L31"/>
  <c r="N35"/>
  <c r="N36"/>
  <c r="N37"/>
  <c r="N38"/>
  <c r="N39"/>
  <c r="L35"/>
  <c r="L30"/>
  <c r="F44"/>
  <c r="K40"/>
  <c r="J39"/>
  <c r="J38"/>
  <c r="J37"/>
  <c r="J36"/>
  <c r="J35"/>
  <c r="J34"/>
  <c r="J33"/>
  <c r="J32"/>
  <c r="J31"/>
  <c r="J29"/>
  <c r="J28"/>
  <c r="J27"/>
  <c r="J26"/>
  <c r="J24"/>
  <c r="J23"/>
  <c r="J22"/>
  <c r="J21"/>
  <c r="J20"/>
  <c r="J19"/>
  <c r="J18"/>
  <c r="J17"/>
  <c r="J16"/>
  <c r="J15"/>
  <c r="J14"/>
  <c r="J13"/>
  <c r="J12"/>
  <c r="J11"/>
  <c r="J10"/>
  <c r="J9"/>
  <c r="F46" i="1"/>
  <c r="F44"/>
  <c r="N32"/>
  <c r="N33"/>
  <c r="N34"/>
  <c r="N35"/>
  <c r="N36"/>
  <c r="N37"/>
  <c r="N38"/>
  <c r="N39"/>
  <c r="N31"/>
  <c r="O36"/>
  <c r="O37"/>
  <c r="O38"/>
  <c r="O39"/>
  <c r="O31"/>
  <c r="O32"/>
  <c r="O33"/>
  <c r="N27"/>
  <c r="N28"/>
  <c r="N29"/>
  <c r="N26"/>
  <c r="O9"/>
  <c r="O10"/>
  <c r="O11"/>
  <c r="O12"/>
  <c r="O13"/>
  <c r="O14"/>
  <c r="O15"/>
  <c r="O16"/>
  <c r="O17"/>
  <c r="O18"/>
  <c r="O19"/>
  <c r="O20"/>
  <c r="O21"/>
  <c r="O22"/>
  <c r="O23"/>
  <c r="O24"/>
  <c r="O26"/>
  <c r="O27"/>
  <c r="O28"/>
  <c r="O29"/>
  <c r="O34"/>
  <c r="O35"/>
  <c r="O40"/>
  <c r="L26"/>
  <c r="L25"/>
  <c r="K40"/>
  <c r="J31"/>
  <c r="J36"/>
  <c r="J37"/>
  <c r="J38"/>
  <c r="J39"/>
  <c r="J32"/>
  <c r="J33"/>
  <c r="M30"/>
  <c r="F43"/>
  <c r="N22"/>
  <c r="N23"/>
  <c r="N24"/>
  <c r="L31"/>
  <c r="L35"/>
  <c r="L30"/>
  <c r="F42"/>
  <c r="M36"/>
  <c r="M37"/>
  <c r="M38"/>
  <c r="M39"/>
  <c r="M35"/>
  <c r="M26"/>
  <c r="M27"/>
  <c r="M28"/>
  <c r="M29"/>
  <c r="M31"/>
  <c r="M32"/>
  <c r="M33"/>
  <c r="M34"/>
  <c r="M25"/>
  <c r="M21"/>
  <c r="M9"/>
  <c r="M10"/>
  <c r="M11"/>
  <c r="M12"/>
  <c r="M13"/>
  <c r="M14"/>
  <c r="M15"/>
  <c r="M16"/>
  <c r="M17"/>
  <c r="M18"/>
  <c r="M19"/>
  <c r="M20"/>
  <c r="M22"/>
  <c r="M23"/>
  <c r="M24"/>
  <c r="N21"/>
  <c r="L23"/>
  <c r="L21"/>
  <c r="J23"/>
  <c r="J24"/>
  <c r="J9"/>
  <c r="J17"/>
  <c r="J18"/>
  <c r="J19"/>
  <c r="J20"/>
  <c r="J21"/>
  <c r="J22"/>
  <c r="J10"/>
  <c r="J11"/>
  <c r="J12"/>
  <c r="J13"/>
  <c r="J14"/>
  <c r="J15"/>
  <c r="N10"/>
  <c r="N11"/>
  <c r="N12"/>
  <c r="N13"/>
  <c r="N14"/>
  <c r="N15"/>
  <c r="N16"/>
  <c r="N17"/>
  <c r="N18"/>
  <c r="N19"/>
  <c r="N20"/>
  <c r="L18"/>
  <c r="L15"/>
  <c r="L13"/>
  <c r="J16"/>
  <c r="N9"/>
  <c r="L9"/>
  <c r="L8"/>
  <c r="M8"/>
  <c r="F41"/>
  <c r="J29"/>
  <c r="J26"/>
  <c r="J27"/>
  <c r="J28"/>
  <c r="J34"/>
  <c r="J35"/>
</calcChain>
</file>

<file path=xl/sharedStrings.xml><?xml version="1.0" encoding="utf-8"?>
<sst xmlns="http://schemas.openxmlformats.org/spreadsheetml/2006/main" count="317" uniqueCount="80">
  <si>
    <t>L'arbre d'assemblage est organisé en cohérence avec la méthodologie de conception utilisée.</t>
  </si>
  <si>
    <t>La mise en contrainte à chaque niveau de l'assemblage est univoque et minimale.</t>
  </si>
  <si>
    <t>non</t>
  </si>
  <si>
    <t>1/3</t>
  </si>
  <si>
    <t>2/3</t>
  </si>
  <si>
    <t>3/3</t>
  </si>
  <si>
    <t>Indicateurs</t>
  </si>
  <si>
    <t>Compétences</t>
  </si>
  <si>
    <t>Poids</t>
  </si>
  <si>
    <t>Note</t>
  </si>
  <si>
    <r>
      <t xml:space="preserve">Note brute (si un taux Tx d'indicateurs évalués par objectif est &lt; 50%, ou si il y a une erreur, alors le calcul est refusé. Voir repères </t>
    </r>
    <r>
      <rPr>
        <sz val="12"/>
        <color indexed="10"/>
        <rFont val="Arial"/>
        <family val="2"/>
      </rPr>
      <t>◄</t>
    </r>
    <r>
      <rPr>
        <sz val="12"/>
        <rFont val="Arial"/>
        <family val="2"/>
      </rPr>
      <t xml:space="preserve"> à droite de la grille) :</t>
    </r>
  </si>
  <si>
    <t>Note sur 20 proposée au jury* :</t>
  </si>
  <si>
    <t>/20</t>
  </si>
  <si>
    <t>Note x coefficient :</t>
  </si>
  <si>
    <t xml:space="preserve">* La note proposée, arrondie au demi point ou au point entier supérieur, est décidée par les évaluateurs à partir de la note brute </t>
  </si>
  <si>
    <t xml:space="preserve">Candidat : </t>
  </si>
  <si>
    <t>C14.2</t>
  </si>
  <si>
    <t>BTS Conception de Produits Industriels</t>
  </si>
  <si>
    <t>X</t>
  </si>
  <si>
    <t xml:space="preserve"> /20</t>
  </si>
  <si>
    <t>Note finale brute Brute (50% Phase 1 et 50% Phase 2) :</t>
  </si>
  <si>
    <t>Appréciation globale</t>
  </si>
  <si>
    <t>Signature</t>
  </si>
  <si>
    <t>Date</t>
  </si>
  <si>
    <t>Nom et prénom des évaluateurs</t>
  </si>
  <si>
    <t>Report Note Phase 1  revue de projet:</t>
  </si>
  <si>
    <t>Épreuve E5 – Projet industriel</t>
  </si>
  <si>
    <t>Unité U51 – Conception détaillée</t>
  </si>
  <si>
    <t>(Coefficient 5)</t>
  </si>
  <si>
    <t>C7.1</t>
  </si>
  <si>
    <t>Participer à une boucle itérative de validation d'une géométrie ou d'une architecture à partir de la réalisation d'un prototype.</t>
  </si>
  <si>
    <t>C7 : Concevoir et définir, à l'aide d'un logiciel de CAO et des outils de simulation associés, tout ou partie d'un ensemble</t>
  </si>
  <si>
    <t>L'arbre d'assemblage est organisé en sous-ensemble(s) fonctionnel(s) et/ou structurel(s)  comprenant les solutions constructives à numériser.</t>
  </si>
  <si>
    <t>Le mode de création est adapté et évolutif selon le niveau de définition de la maquette numérique (volume, surface, filaire)</t>
  </si>
  <si>
    <t>Le positionnement des pièces est correctement contraint  dans le respect des mobilités relatives</t>
  </si>
  <si>
    <t>C7.2</t>
  </si>
  <si>
    <t>Formaliser les spécifications de fonctionnement.</t>
  </si>
  <si>
    <t>Les spécifications de bon fonctionnement du composant dans son contexte et/ou recommandés par les constructeurs sont recensées</t>
  </si>
  <si>
    <t>Les spécifications de fonctionnement sont déclinées sur les documents techniques appropriés</t>
  </si>
  <si>
    <t>Générer une maquette numérique robuste de l’ensemble étudié.</t>
  </si>
  <si>
    <t>C7.3</t>
  </si>
  <si>
    <t>Le paramétrage géométrique est établi en cohérence avec le principe et les contraintes fonctionnelles de conception et de procédé envisagé</t>
  </si>
  <si>
    <t>Le choix des paramètres assure la robustesse au sein de la maquette numérique et sa portabilité attendue</t>
  </si>
  <si>
    <t>Utiliser un logiciel de simulation pour optimiser / valider la conception détaillée d'un mécanisme</t>
  </si>
  <si>
    <t>C7.4</t>
  </si>
  <si>
    <t>L'outil de simulation retenu est adapté à la validation du critère énoncé</t>
  </si>
  <si>
    <t>Le modèle numérique est isolé et les données nécessaires sont introduites correctement.</t>
  </si>
  <si>
    <t>Les résultats de simulation sont analysés et les conséquences sur la conception détaillée mises en œuvre.</t>
  </si>
  <si>
    <t>Élaborer la maquette numérique définitive.</t>
  </si>
  <si>
    <t>C7.5</t>
  </si>
  <si>
    <t>Les pièces sont modélisées en respectant les règles d'obtention des formes associés aux procédés retenus .</t>
  </si>
  <si>
    <t>Les matériaux et autres indications de nomenclature sont associés au modèle.</t>
  </si>
  <si>
    <t>Générer les représentations graphiques dérivées en mobilisant les fonctionnalités des modeleurs volumiques</t>
  </si>
  <si>
    <t>C7.6</t>
  </si>
  <si>
    <t>Les représentations graphiques dérivées sont complétées et légendées des informations techniques associées en adéquation avec le point de vue du destinataire</t>
  </si>
  <si>
    <t>Les documents sont conformes aux attentes du client</t>
  </si>
  <si>
    <t>C12 : Intégrer l’éco-conception dans la conception d’un produit</t>
  </si>
  <si>
    <t xml:space="preserve"> Existence des contraintes environnementales dans la caractérisation des fonctions de service.</t>
  </si>
  <si>
    <t>Pertinence de la comparaison des solutions retenues selon une analyse multicritères explicite et rationnelle permettant d’optimiser les trois piliers du DD.</t>
  </si>
  <si>
    <t xml:space="preserve">Existence d'un choix de composants standard et sous traités optimisant les impacts environnementaux du cdv du produit. </t>
  </si>
  <si>
    <t xml:space="preserve">Pertinence d'une définition des pièces et du système en formes et dimensions optimisant les impacts environnementaux du cdv du produit. </t>
  </si>
  <si>
    <t>C14 : Elaborer le dossier de définition d’un produit mécanique (pièces cotées et tolérancées)</t>
  </si>
  <si>
    <t>C14.1</t>
  </si>
  <si>
    <t>Respect de la normalisation et lisibilité de la mise en plan d'un ensemble.</t>
  </si>
  <si>
    <t>Respect de la normalisation et lisibilité de la mise en plan de définition d'une pièce.</t>
  </si>
  <si>
    <t>Exhaustivité du renseignement de la nomenclature associée au dessin d'ensemble.</t>
  </si>
  <si>
    <t>Les spécifications de fonctionnement sont correctement reportées (jeux, ajustements, ...)</t>
  </si>
  <si>
    <t>Taux Txd'indicateurs évalués pourla compétence C7</t>
  </si>
  <si>
    <t>Taux Tx d'indicateurs évalués pourla compétence C12</t>
  </si>
  <si>
    <t>Taux Tx d'indicateurs évalués pourla compétence C14</t>
  </si>
  <si>
    <t xml:space="preserve"> Réaliser un dessin de définition de pièce, coté, tolérancé.</t>
  </si>
  <si>
    <t>Une démarche explicite  de spécification est mobilisée</t>
  </si>
  <si>
    <t>Traduction correcte des spécifications de fonctionnement (chaînes de cotes, conditions géométriques, états de surface)</t>
  </si>
  <si>
    <t>Exhaustivité de l'identification des surfaces ou groupes de surfaces fonctionnelles</t>
  </si>
  <si>
    <t>Exactitude et justification de la spécification des fonctions techniques</t>
  </si>
  <si>
    <t>Le cartouche est renseigné(tolérances générales, matériaux, indices de révisions, repérage, ...)</t>
  </si>
  <si>
    <t xml:space="preserve"> Réaliser des mises en plan normées (ensembles, sous-ensembles, nomenclatures)</t>
  </si>
  <si>
    <t>/100</t>
  </si>
  <si>
    <t xml:space="preserve">Phase 2+3 : présentation du projet + Entretien avec la commission d'évaluation </t>
  </si>
  <si>
    <t>Phase 1 : conduite du projet</t>
  </si>
</sst>
</file>

<file path=xl/styles.xml><?xml version="1.0" encoding="utf-8"?>
<styleSheet xmlns="http://schemas.openxmlformats.org/spreadsheetml/2006/main">
  <numFmts count="1">
    <numFmt numFmtId="164" formatCode="0.0"/>
  </numFmts>
  <fonts count="30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Arial"/>
    </font>
    <font>
      <sz val="10"/>
      <color theme="1"/>
      <name val="Arial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9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Arial"/>
      <family val="2"/>
    </font>
    <font>
      <sz val="9"/>
      <name val="Arial"/>
      <family val="2"/>
    </font>
    <font>
      <sz val="9"/>
      <color indexed="12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  <font>
      <b/>
      <sz val="12"/>
      <name val="Arial"/>
      <family val="2"/>
    </font>
    <font>
      <b/>
      <sz val="10"/>
      <color indexed="52"/>
      <name val="Arial"/>
      <family val="2"/>
    </font>
    <font>
      <b/>
      <sz val="12"/>
      <color indexed="10"/>
      <name val="Arial"/>
      <family val="2"/>
    </font>
    <font>
      <b/>
      <sz val="10"/>
      <name val="Arial"/>
      <family val="2"/>
    </font>
    <font>
      <b/>
      <sz val="14"/>
      <color theme="1"/>
      <name val="Calibri"/>
      <scheme val="minor"/>
    </font>
    <font>
      <b/>
      <sz val="18"/>
      <color theme="1"/>
      <name val="Calibri"/>
      <scheme val="minor"/>
    </font>
    <font>
      <b/>
      <sz val="12"/>
      <color theme="1"/>
      <name val="Arial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sz val="10"/>
      <color theme="1"/>
      <name val="Arial"/>
      <family val="2"/>
    </font>
    <font>
      <b/>
      <sz val="10"/>
      <color indexed="10"/>
      <name val="Arial"/>
      <family val="2"/>
    </font>
    <font>
      <sz val="9"/>
      <name val="Arial Narrow"/>
      <family val="2"/>
    </font>
    <font>
      <sz val="10"/>
      <color indexed="12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2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38">
    <xf numFmtId="0" fontId="0" fillId="0" borderId="0" xfId="0"/>
    <xf numFmtId="0" fontId="0" fillId="0" borderId="1" xfId="0" applyBorder="1" applyAlignment="1">
      <alignment horizontal="center"/>
    </xf>
    <xf numFmtId="0" fontId="7" fillId="0" borderId="1" xfId="0" applyFont="1" applyBorder="1" applyAlignment="1" applyProtection="1">
      <alignment horizontal="center" vertical="center"/>
    </xf>
    <xf numFmtId="49" fontId="7" fillId="0" borderId="1" xfId="0" applyNumberFormat="1" applyFont="1" applyBorder="1" applyAlignment="1" applyProtection="1">
      <alignment horizontal="center" vertical="center"/>
    </xf>
    <xf numFmtId="0" fontId="8" fillId="0" borderId="0" xfId="0" applyFont="1"/>
    <xf numFmtId="49" fontId="7" fillId="0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/>
    <xf numFmtId="0" fontId="10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right"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0" xfId="0" applyFont="1" applyBorder="1" applyAlignment="1" applyProtection="1">
      <alignment vertical="center" wrapText="1"/>
    </xf>
    <xf numFmtId="0" fontId="14" fillId="0" borderId="0" xfId="0" applyFont="1" applyBorder="1" applyAlignment="1" applyProtection="1">
      <alignment horizontal="right" vertical="center"/>
    </xf>
    <xf numFmtId="0" fontId="12" fillId="0" borderId="0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right" vertical="center"/>
    </xf>
    <xf numFmtId="0" fontId="18" fillId="0" borderId="0" xfId="0" applyFont="1"/>
    <xf numFmtId="0" fontId="1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8" fillId="0" borderId="0" xfId="0" applyFont="1" applyAlignment="1">
      <alignment horizontal="center"/>
    </xf>
    <xf numFmtId="0" fontId="0" fillId="3" borderId="1" xfId="0" applyFill="1" applyBorder="1" applyAlignment="1">
      <alignment horizontal="center" vertical="center"/>
    </xf>
    <xf numFmtId="9" fontId="0" fillId="2" borderId="1" xfId="0" applyNumberFormat="1" applyFill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center" vertical="center"/>
    </xf>
    <xf numFmtId="2" fontId="0" fillId="0" borderId="0" xfId="0" applyNumberFormat="1" applyFont="1" applyAlignment="1">
      <alignment horizontal="center" vertical="center"/>
    </xf>
    <xf numFmtId="2" fontId="18" fillId="0" borderId="0" xfId="0" applyNumberFormat="1" applyFont="1" applyAlignment="1">
      <alignment horizontal="center"/>
    </xf>
    <xf numFmtId="2" fontId="0" fillId="0" borderId="0" xfId="0" applyNumberFormat="1" applyFont="1" applyAlignment="1">
      <alignment horizontal="center"/>
    </xf>
    <xf numFmtId="0" fontId="17" fillId="0" borderId="0" xfId="0" applyFont="1" applyBorder="1" applyAlignment="1" applyProtection="1">
      <alignment horizontal="right" vertical="center"/>
    </xf>
    <xf numFmtId="0" fontId="20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8" fillId="5" borderId="0" xfId="0" applyFont="1" applyFill="1" applyAlignment="1">
      <alignment horizontal="left" vertical="center"/>
    </xf>
    <xf numFmtId="0" fontId="18" fillId="0" borderId="0" xfId="0" applyFont="1" applyAlignment="1">
      <alignment horizontal="center"/>
    </xf>
    <xf numFmtId="0" fontId="16" fillId="4" borderId="9" xfId="0" applyFont="1" applyFill="1" applyBorder="1" applyAlignment="1" applyProtection="1">
      <alignment horizontal="center" vertical="center"/>
    </xf>
    <xf numFmtId="164" fontId="14" fillId="0" borderId="8" xfId="0" applyNumberFormat="1" applyFont="1" applyBorder="1" applyAlignment="1" applyProtection="1">
      <alignment horizontal="center" vertical="center"/>
      <protection locked="0"/>
    </xf>
    <xf numFmtId="164" fontId="16" fillId="4" borderId="8" xfId="0" applyNumberFormat="1" applyFont="1" applyFill="1" applyBorder="1" applyAlignment="1" applyProtection="1">
      <alignment horizontal="center" vertical="center"/>
    </xf>
    <xf numFmtId="9" fontId="11" fillId="0" borderId="0" xfId="0" applyNumberFormat="1" applyFont="1" applyBorder="1" applyAlignment="1" applyProtection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center" vertical="top"/>
    </xf>
    <xf numFmtId="0" fontId="0" fillId="0" borderId="1" xfId="0" applyBorder="1" applyAlignment="1">
      <alignment horizontal="center"/>
    </xf>
    <xf numFmtId="2" fontId="0" fillId="0" borderId="2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14" fillId="0" borderId="9" xfId="0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1" fillId="0" borderId="0" xfId="0" applyFont="1" applyAlignment="1">
      <alignment vertical="center"/>
    </xf>
    <xf numFmtId="0" fontId="22" fillId="0" borderId="0" xfId="0" applyFont="1"/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10" fillId="0" borderId="13" xfId="0" applyFont="1" applyFill="1" applyBorder="1" applyAlignment="1" applyProtection="1">
      <alignment vertical="center" wrapText="1"/>
    </xf>
    <xf numFmtId="0" fontId="10" fillId="0" borderId="14" xfId="0" applyFont="1" applyFill="1" applyBorder="1" applyAlignment="1" applyProtection="1">
      <alignment vertical="center" wrapText="1"/>
    </xf>
    <xf numFmtId="0" fontId="4" fillId="3" borderId="1" xfId="0" applyFont="1" applyFill="1" applyBorder="1" applyAlignment="1"/>
    <xf numFmtId="0" fontId="10" fillId="0" borderId="16" xfId="0" applyFont="1" applyFill="1" applyBorder="1" applyAlignment="1" applyProtection="1">
      <alignment vertical="center" wrapText="1"/>
    </xf>
    <xf numFmtId="2" fontId="0" fillId="0" borderId="4" xfId="0" applyNumberFormat="1" applyBorder="1" applyAlignment="1">
      <alignment horizontal="center" vertical="center"/>
    </xf>
    <xf numFmtId="0" fontId="4" fillId="3" borderId="7" xfId="0" applyFont="1" applyFill="1" applyBorder="1" applyAlignment="1"/>
    <xf numFmtId="0" fontId="25" fillId="0" borderId="18" xfId="0" applyFont="1" applyBorder="1" applyAlignment="1">
      <alignment horizontal="left" vertical="center" wrapText="1"/>
    </xf>
    <xf numFmtId="164" fontId="14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164" fontId="14" fillId="0" borderId="19" xfId="0" applyNumberFormat="1" applyFont="1" applyBorder="1" applyAlignment="1" applyProtection="1">
      <alignment horizontal="center" vertical="center"/>
      <protection locked="0"/>
    </xf>
    <xf numFmtId="0" fontId="14" fillId="0" borderId="20" xfId="0" applyFont="1" applyBorder="1" applyAlignment="1" applyProtection="1">
      <alignment horizontal="center" vertical="center"/>
    </xf>
    <xf numFmtId="0" fontId="26" fillId="0" borderId="0" xfId="0" applyFont="1" applyBorder="1" applyAlignment="1" applyProtection="1">
      <alignment horizontal="right" vertical="center"/>
    </xf>
    <xf numFmtId="0" fontId="27" fillId="0" borderId="0" xfId="0" applyFont="1" applyFill="1" applyBorder="1" applyAlignment="1" applyProtection="1">
      <alignment vertical="top" wrapText="1"/>
    </xf>
    <xf numFmtId="0" fontId="27" fillId="0" borderId="0" xfId="0" applyFont="1" applyBorder="1" applyAlignment="1" applyProtection="1">
      <alignment vertical="top" wrapText="1"/>
    </xf>
    <xf numFmtId="0" fontId="27" fillId="0" borderId="0" xfId="0" applyFont="1" applyBorder="1" applyAlignment="1" applyProtection="1">
      <alignment horizontal="center" vertical="top" wrapText="1"/>
    </xf>
    <xf numFmtId="0" fontId="7" fillId="0" borderId="0" xfId="0" applyFont="1" applyBorder="1" applyAlignment="1" applyProtection="1">
      <alignment horizontal="center" vertical="center"/>
    </xf>
    <xf numFmtId="0" fontId="17" fillId="0" borderId="21" xfId="0" applyFont="1" applyBorder="1" applyAlignment="1" applyProtection="1">
      <alignment horizontal="center" vertical="center"/>
    </xf>
    <xf numFmtId="0" fontId="17" fillId="0" borderId="22" xfId="0" applyFont="1" applyBorder="1" applyAlignment="1" applyProtection="1">
      <alignment horizontal="center" vertical="center"/>
    </xf>
    <xf numFmtId="0" fontId="17" fillId="0" borderId="23" xfId="0" applyFont="1" applyBorder="1" applyAlignment="1" applyProtection="1">
      <alignment horizontal="center" vertical="center"/>
    </xf>
    <xf numFmtId="0" fontId="17" fillId="4" borderId="0" xfId="0" applyFont="1" applyFill="1" applyBorder="1" applyAlignment="1" applyProtection="1">
      <alignment vertical="center"/>
    </xf>
    <xf numFmtId="0" fontId="17" fillId="4" borderId="24" xfId="0" applyFont="1" applyFill="1" applyBorder="1" applyAlignment="1" applyProtection="1">
      <alignment horizontal="center" vertical="center"/>
    </xf>
    <xf numFmtId="0" fontId="17" fillId="4" borderId="25" xfId="0" applyFont="1" applyFill="1" applyBorder="1" applyAlignment="1" applyProtection="1">
      <alignment horizontal="center" vertical="center"/>
    </xf>
    <xf numFmtId="0" fontId="17" fillId="4" borderId="11" xfId="0" applyFont="1" applyFill="1" applyBorder="1" applyAlignment="1" applyProtection="1">
      <alignment horizontal="center" vertical="center"/>
    </xf>
    <xf numFmtId="0" fontId="17" fillId="4" borderId="26" xfId="0" applyFont="1" applyFill="1" applyBorder="1" applyAlignment="1" applyProtection="1">
      <alignment vertical="center"/>
    </xf>
    <xf numFmtId="0" fontId="17" fillId="4" borderId="12" xfId="0" applyFont="1" applyFill="1" applyBorder="1" applyAlignment="1" applyProtection="1">
      <alignment vertical="center"/>
    </xf>
    <xf numFmtId="0" fontId="17" fillId="4" borderId="27" xfId="0" applyFont="1" applyFill="1" applyBorder="1" applyAlignment="1" applyProtection="1">
      <alignment vertical="center"/>
    </xf>
    <xf numFmtId="0" fontId="17" fillId="4" borderId="28" xfId="0" applyFont="1" applyFill="1" applyBorder="1" applyAlignment="1" applyProtection="1">
      <alignment vertical="center"/>
    </xf>
    <xf numFmtId="0" fontId="17" fillId="4" borderId="15" xfId="0" applyFont="1" applyFill="1" applyBorder="1" applyAlignment="1" applyProtection="1">
      <alignment vertical="center"/>
    </xf>
    <xf numFmtId="9" fontId="11" fillId="0" borderId="25" xfId="0" applyNumberFormat="1" applyFont="1" applyBorder="1" applyAlignment="1" applyProtection="1">
      <alignment horizontal="center" vertical="center"/>
    </xf>
    <xf numFmtId="0" fontId="14" fillId="0" borderId="29" xfId="0" applyFont="1" applyBorder="1" applyAlignment="1" applyProtection="1">
      <alignment horizontal="center" vertical="center"/>
    </xf>
    <xf numFmtId="164" fontId="14" fillId="0" borderId="29" xfId="0" applyNumberFormat="1" applyFont="1" applyBorder="1" applyAlignment="1" applyProtection="1">
      <alignment horizontal="center" vertical="center"/>
      <protection locked="0"/>
    </xf>
    <xf numFmtId="9" fontId="11" fillId="0" borderId="28" xfId="0" applyNumberFormat="1" applyFont="1" applyBorder="1" applyAlignment="1" applyProtection="1">
      <alignment horizontal="center" vertical="center"/>
    </xf>
    <xf numFmtId="0" fontId="26" fillId="0" borderId="28" xfId="0" applyFont="1" applyFill="1" applyBorder="1" applyAlignment="1" applyProtection="1">
      <alignment horizontal="right" vertical="center"/>
    </xf>
    <xf numFmtId="0" fontId="0" fillId="0" borderId="0" xfId="0" applyBorder="1" applyAlignment="1">
      <alignment horizontal="center" vertical="center"/>
    </xf>
    <xf numFmtId="0" fontId="17" fillId="0" borderId="18" xfId="0" applyFont="1" applyBorder="1" applyAlignment="1" applyProtection="1">
      <alignment horizontal="center" vertical="center"/>
    </xf>
    <xf numFmtId="0" fontId="17" fillId="0" borderId="18" xfId="0" applyFont="1" applyBorder="1" applyAlignment="1" applyProtection="1">
      <alignment vertical="center" wrapText="1"/>
    </xf>
    <xf numFmtId="0" fontId="0" fillId="0" borderId="18" xfId="0" applyFont="1" applyBorder="1" applyAlignment="1" applyProtection="1">
      <alignment vertical="center" wrapText="1"/>
      <protection locked="0"/>
    </xf>
    <xf numFmtId="0" fontId="0" fillId="0" borderId="18" xfId="0" applyFont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>
      <alignment horizontal="center"/>
    </xf>
    <xf numFmtId="0" fontId="25" fillId="3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10" fillId="0" borderId="30" xfId="0" applyFont="1" applyFill="1" applyBorder="1" applyAlignment="1" applyProtection="1">
      <alignment vertical="center" wrapText="1"/>
    </xf>
    <xf numFmtId="0" fontId="29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8" xfId="0" applyBorder="1" applyAlignment="1">
      <alignment horizontal="center" vertical="center"/>
    </xf>
    <xf numFmtId="0" fontId="29" fillId="0" borderId="2" xfId="0" applyFont="1" applyBorder="1" applyAlignment="1">
      <alignment horizontal="left" vertical="center" wrapText="1"/>
    </xf>
    <xf numFmtId="0" fontId="29" fillId="0" borderId="3" xfId="0" applyFont="1" applyBorder="1" applyAlignment="1">
      <alignment horizontal="left" vertical="center" wrapText="1"/>
    </xf>
    <xf numFmtId="0" fontId="29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0" fillId="0" borderId="31" xfId="0" applyBorder="1" applyAlignment="1">
      <alignment horizontal="center" vertical="center"/>
    </xf>
    <xf numFmtId="0" fontId="29" fillId="0" borderId="31" xfId="0" applyFont="1" applyBorder="1" applyAlignment="1">
      <alignment horizontal="left" vertical="center" wrapText="1"/>
    </xf>
    <xf numFmtId="0" fontId="2" fillId="2" borderId="32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7" xfId="0" applyFont="1" applyFill="1" applyBorder="1" applyAlignment="1">
      <alignment horizontal="center" vertical="top"/>
    </xf>
    <xf numFmtId="2" fontId="0" fillId="0" borderId="18" xfId="0" applyNumberFormat="1" applyBorder="1" applyAlignment="1">
      <alignment horizontal="center" vertical="center"/>
    </xf>
    <xf numFmtId="0" fontId="10" fillId="0" borderId="34" xfId="0" applyFont="1" applyFill="1" applyBorder="1" applyAlignment="1" applyProtection="1">
      <alignment vertical="center" wrapText="1"/>
    </xf>
    <xf numFmtId="0" fontId="0" fillId="0" borderId="3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0" xfId="0" applyBorder="1" applyAlignment="1" applyProtection="1">
      <alignment horizontal="right" vertical="center"/>
    </xf>
    <xf numFmtId="0" fontId="25" fillId="0" borderId="31" xfId="0" applyFont="1" applyFill="1" applyBorder="1" applyAlignment="1">
      <alignment vertical="center" wrapText="1"/>
    </xf>
    <xf numFmtId="0" fontId="25" fillId="0" borderId="4" xfId="0" applyFont="1" applyFill="1" applyBorder="1" applyAlignment="1">
      <alignment vertical="center" wrapText="1"/>
    </xf>
    <xf numFmtId="0" fontId="25" fillId="0" borderId="3" xfId="0" applyFont="1" applyFill="1" applyBorder="1" applyAlignment="1">
      <alignment vertical="center" wrapText="1"/>
    </xf>
    <xf numFmtId="0" fontId="0" fillId="0" borderId="18" xfId="0" applyFill="1" applyBorder="1" applyAlignment="1">
      <alignment horizontal="center" vertical="center"/>
    </xf>
    <xf numFmtId="0" fontId="10" fillId="0" borderId="18" xfId="0" applyFont="1" applyFill="1" applyBorder="1" applyAlignment="1" applyProtection="1">
      <alignment vertical="center" wrapText="1"/>
    </xf>
    <xf numFmtId="0" fontId="4" fillId="3" borderId="18" xfId="0" applyFont="1" applyFill="1" applyBorder="1" applyAlignment="1"/>
    <xf numFmtId="2" fontId="0" fillId="0" borderId="18" xfId="0" applyNumberFormat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2" fillId="0" borderId="33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25" fillId="3" borderId="7" xfId="0" applyFont="1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14" fontId="28" fillId="0" borderId="35" xfId="0" applyNumberFormat="1" applyFont="1" applyBorder="1" applyAlignment="1" applyProtection="1">
      <alignment horizontal="center" vertical="center"/>
      <protection locked="0"/>
    </xf>
    <xf numFmtId="14" fontId="28" fillId="0" borderId="36" xfId="0" applyNumberFormat="1" applyFont="1" applyBorder="1" applyAlignment="1" applyProtection="1">
      <alignment horizontal="center" vertical="center"/>
      <protection locked="0"/>
    </xf>
    <xf numFmtId="14" fontId="28" fillId="0" borderId="37" xfId="0" applyNumberFormat="1" applyFont="1" applyBorder="1" applyAlignment="1" applyProtection="1">
      <alignment horizontal="center" vertical="center"/>
      <protection locked="0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center" wrapText="1"/>
    </xf>
    <xf numFmtId="0" fontId="18" fillId="0" borderId="0" xfId="0" applyFont="1" applyAlignment="1">
      <alignment horizontal="center" wrapText="1"/>
    </xf>
  </cellXfs>
  <cellStyles count="23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O47"/>
  <sheetViews>
    <sheetView topLeftCell="A16" zoomScale="70" zoomScaleNormal="70" workbookViewId="0">
      <selection activeCell="C23" sqref="C23:C24"/>
    </sheetView>
  </sheetViews>
  <sheetFormatPr baseColWidth="10" defaultRowHeight="15.75"/>
  <cols>
    <col min="1" max="1" width="3" customWidth="1"/>
    <col min="2" max="2" width="6.5" customWidth="1"/>
    <col min="3" max="3" width="43.375" style="4" customWidth="1"/>
    <col min="4" max="4" width="110.75" customWidth="1"/>
    <col min="5" max="5" width="5.125" customWidth="1"/>
    <col min="6" max="6" width="5" customWidth="1"/>
    <col min="7" max="7" width="5.875" customWidth="1"/>
    <col min="8" max="8" width="5.625" customWidth="1"/>
    <col min="9" max="9" width="5.5" customWidth="1"/>
    <col min="10" max="10" width="6.125" style="11" customWidth="1"/>
    <col min="11" max="12" width="10.875" style="8"/>
    <col min="13" max="13" width="7.625" style="27" customWidth="1"/>
    <col min="14" max="14" width="8.5" style="30" customWidth="1"/>
    <col min="15" max="15" width="6" style="27" customWidth="1"/>
  </cols>
  <sheetData>
    <row r="1" spans="2:15" s="10" customFormat="1" ht="33" customHeight="1">
      <c r="B1" s="53" t="s">
        <v>17</v>
      </c>
      <c r="C1" s="21"/>
      <c r="E1" s="34" t="s">
        <v>15</v>
      </c>
      <c r="F1" s="34"/>
      <c r="G1" s="34"/>
      <c r="H1" s="34"/>
      <c r="I1" s="34"/>
      <c r="J1" s="34"/>
      <c r="K1" s="34"/>
      <c r="L1" s="34"/>
      <c r="M1" s="27"/>
      <c r="N1" s="28"/>
      <c r="O1" s="27"/>
    </row>
    <row r="2" spans="2:15" s="19" customFormat="1" ht="18.75">
      <c r="B2" s="55" t="s">
        <v>26</v>
      </c>
      <c r="E2" s="135" t="s">
        <v>79</v>
      </c>
      <c r="F2" s="35"/>
      <c r="G2" s="35"/>
      <c r="H2" s="35"/>
      <c r="I2" s="35"/>
      <c r="J2" s="35"/>
      <c r="K2" s="35"/>
      <c r="L2" s="35"/>
      <c r="M2" s="20"/>
      <c r="N2" s="29"/>
      <c r="O2" s="20"/>
    </row>
    <row r="3" spans="2:15" s="19" customFormat="1" ht="18.75">
      <c r="B3" s="56" t="s">
        <v>27</v>
      </c>
      <c r="E3" s="23"/>
      <c r="F3" s="23"/>
      <c r="G3" s="23"/>
      <c r="H3" s="23"/>
      <c r="I3" s="23"/>
      <c r="J3" s="23"/>
      <c r="K3" s="23"/>
      <c r="L3" s="23"/>
      <c r="M3" s="20"/>
      <c r="N3" s="29"/>
      <c r="O3" s="20"/>
    </row>
    <row r="4" spans="2:15" s="19" customFormat="1" ht="18.75">
      <c r="B4" s="55" t="s">
        <v>28</v>
      </c>
      <c r="E4" s="23"/>
      <c r="F4" s="23"/>
      <c r="G4" s="23"/>
      <c r="H4" s="23"/>
      <c r="I4" s="23"/>
      <c r="J4" s="23"/>
      <c r="K4" s="23"/>
      <c r="L4" s="23"/>
      <c r="M4" s="20"/>
      <c r="N4" s="29"/>
      <c r="O4" s="20"/>
    </row>
    <row r="5" spans="2:15" s="19" customFormat="1" ht="18.75">
      <c r="B5" s="54"/>
      <c r="E5" s="23"/>
      <c r="F5" s="23"/>
      <c r="G5" s="23"/>
      <c r="H5" s="23"/>
      <c r="I5" s="23"/>
      <c r="J5" s="23"/>
      <c r="K5" s="23"/>
      <c r="L5" s="23"/>
      <c r="M5" s="20"/>
      <c r="N5" s="29"/>
      <c r="O5" s="20"/>
    </row>
    <row r="7" spans="2:15">
      <c r="B7" s="48" t="s">
        <v>7</v>
      </c>
      <c r="C7" s="48"/>
      <c r="D7" s="1" t="s">
        <v>6</v>
      </c>
      <c r="E7" s="2" t="s">
        <v>2</v>
      </c>
      <c r="F7" s="3">
        <v>0</v>
      </c>
      <c r="G7" s="3" t="s">
        <v>3</v>
      </c>
      <c r="H7" s="3" t="s">
        <v>4</v>
      </c>
      <c r="I7" s="3" t="s">
        <v>5</v>
      </c>
      <c r="K7" s="5" t="s">
        <v>8</v>
      </c>
      <c r="L7" s="5" t="s">
        <v>9</v>
      </c>
    </row>
    <row r="8" spans="2:15" ht="16.5" customHeight="1">
      <c r="B8" s="45" t="s">
        <v>31</v>
      </c>
      <c r="C8" s="46"/>
      <c r="D8" s="46"/>
      <c r="E8" s="46"/>
      <c r="F8" s="46"/>
      <c r="G8" s="46"/>
      <c r="H8" s="46"/>
      <c r="I8" s="47"/>
      <c r="K8" s="25">
        <v>0.6</v>
      </c>
      <c r="L8" s="9">
        <f>SUM(L9:L24)</f>
        <v>12</v>
      </c>
      <c r="M8" s="27">
        <f>SUM(M9:M24)</f>
        <v>16</v>
      </c>
    </row>
    <row r="9" spans="2:15" ht="15.75" customHeight="1">
      <c r="B9" s="41" t="s">
        <v>29</v>
      </c>
      <c r="C9" s="101" t="s">
        <v>30</v>
      </c>
      <c r="D9" s="100" t="s">
        <v>32</v>
      </c>
      <c r="E9" s="6"/>
      <c r="F9" s="6"/>
      <c r="G9" s="6"/>
      <c r="H9" s="6"/>
      <c r="I9" s="6" t="s">
        <v>18</v>
      </c>
      <c r="J9" s="22" t="str">
        <f t="shared" ref="J9:J24" si="0">(IF(O9&lt;&gt;1,"◄",""))</f>
        <v/>
      </c>
      <c r="K9" s="6">
        <v>1</v>
      </c>
      <c r="L9" s="49">
        <f>SUM(N9:N12)</f>
        <v>3</v>
      </c>
      <c r="M9" s="27">
        <f>IF(E9&lt;&gt;"",0,K9)</f>
        <v>1</v>
      </c>
      <c r="N9" s="30">
        <f>(IF(G9&lt;&gt;"",1/3,0)+IF(H9&lt;&gt;"",2/3,0)+IF(I9&lt;&gt;"",1,0))*K$8*20*M9/SUM(M$9:M$24)</f>
        <v>0.75</v>
      </c>
      <c r="O9" s="27">
        <f>COUNTA(E9:I9)</f>
        <v>1</v>
      </c>
    </row>
    <row r="10" spans="2:15" ht="15.75" customHeight="1">
      <c r="B10" s="41"/>
      <c r="C10" s="101"/>
      <c r="D10" s="59" t="s">
        <v>0</v>
      </c>
      <c r="E10" s="97"/>
      <c r="F10" s="97"/>
      <c r="G10" s="97"/>
      <c r="H10" s="97"/>
      <c r="I10" s="98" t="s">
        <v>18</v>
      </c>
      <c r="J10" s="22" t="str">
        <f t="shared" si="0"/>
        <v/>
      </c>
      <c r="K10" s="6">
        <v>1</v>
      </c>
      <c r="L10" s="61"/>
      <c r="M10" s="27">
        <f t="shared" ref="M10:M24" si="1">IF(E10&lt;&gt;"",0,K10)</f>
        <v>1</v>
      </c>
      <c r="N10" s="30">
        <f t="shared" ref="N10:N22" si="2">(IF(G10&lt;&gt;"",1/3,0)+IF(H10&lt;&gt;"",2/3,0)+IF(I10&lt;&gt;"",1,0))*K$8*20*M10/SUM(M$9:M$24)</f>
        <v>0.75</v>
      </c>
      <c r="O10" s="27">
        <f t="shared" ref="O10:O22" si="3">COUNTA(E10:I10)</f>
        <v>1</v>
      </c>
    </row>
    <row r="11" spans="2:15" ht="15.75" customHeight="1">
      <c r="B11" s="41"/>
      <c r="C11" s="101"/>
      <c r="D11" s="58" t="s">
        <v>33</v>
      </c>
      <c r="E11" s="6"/>
      <c r="F11" s="6"/>
      <c r="G11" s="6"/>
      <c r="H11" s="6"/>
      <c r="I11" s="6" t="s">
        <v>18</v>
      </c>
      <c r="J11" s="22" t="str">
        <f t="shared" si="0"/>
        <v/>
      </c>
      <c r="K11" s="6">
        <v>1</v>
      </c>
      <c r="L11" s="61"/>
      <c r="M11" s="27">
        <f t="shared" si="1"/>
        <v>1</v>
      </c>
      <c r="N11" s="30">
        <f t="shared" si="2"/>
        <v>0.75</v>
      </c>
      <c r="O11" s="27">
        <f t="shared" si="3"/>
        <v>1</v>
      </c>
    </row>
    <row r="12" spans="2:15" ht="15.75" customHeight="1">
      <c r="B12" s="41"/>
      <c r="C12" s="52"/>
      <c r="D12" s="59" t="s">
        <v>34</v>
      </c>
      <c r="E12" s="97"/>
      <c r="F12" s="97"/>
      <c r="G12" s="97"/>
      <c r="H12" s="97"/>
      <c r="I12" s="98" t="s">
        <v>18</v>
      </c>
      <c r="J12" s="22" t="str">
        <f t="shared" si="0"/>
        <v/>
      </c>
      <c r="K12" s="6">
        <v>1</v>
      </c>
      <c r="L12" s="50"/>
      <c r="M12" s="27">
        <f t="shared" si="1"/>
        <v>1</v>
      </c>
      <c r="N12" s="30">
        <f t="shared" si="2"/>
        <v>0.75</v>
      </c>
      <c r="O12" s="27">
        <f t="shared" si="3"/>
        <v>1</v>
      </c>
    </row>
    <row r="13" spans="2:15" ht="15.75" customHeight="1">
      <c r="B13" s="104" t="s">
        <v>35</v>
      </c>
      <c r="C13" s="102" t="s">
        <v>36</v>
      </c>
      <c r="D13" s="57" t="s">
        <v>37</v>
      </c>
      <c r="E13" s="99"/>
      <c r="F13" s="99"/>
      <c r="G13" s="99"/>
      <c r="H13" s="99"/>
      <c r="I13" s="99" t="s">
        <v>18</v>
      </c>
      <c r="J13" s="22" t="str">
        <f t="shared" si="0"/>
        <v/>
      </c>
      <c r="K13" s="6">
        <v>1</v>
      </c>
      <c r="L13" s="49">
        <f>SUM(N13:N14)</f>
        <v>1.5</v>
      </c>
      <c r="M13" s="27">
        <f t="shared" si="1"/>
        <v>1</v>
      </c>
      <c r="N13" s="30">
        <f t="shared" si="2"/>
        <v>0.75</v>
      </c>
      <c r="O13" s="27">
        <f t="shared" si="3"/>
        <v>1</v>
      </c>
    </row>
    <row r="14" spans="2:15" ht="15.75" customHeight="1">
      <c r="B14" s="104"/>
      <c r="C14" s="103"/>
      <c r="D14" s="59" t="s">
        <v>38</v>
      </c>
      <c r="E14" s="97"/>
      <c r="F14" s="97"/>
      <c r="G14" s="97"/>
      <c r="H14" s="97"/>
      <c r="I14" s="98" t="s">
        <v>18</v>
      </c>
      <c r="J14" s="22" t="str">
        <f t="shared" si="0"/>
        <v/>
      </c>
      <c r="K14" s="6">
        <v>1</v>
      </c>
      <c r="L14" s="50"/>
      <c r="M14" s="27">
        <f t="shared" si="1"/>
        <v>1</v>
      </c>
      <c r="N14" s="30">
        <f t="shared" si="2"/>
        <v>0.75</v>
      </c>
      <c r="O14" s="27">
        <f t="shared" si="3"/>
        <v>1</v>
      </c>
    </row>
    <row r="15" spans="2:15" ht="15.75" customHeight="1">
      <c r="B15" s="42" t="s">
        <v>40</v>
      </c>
      <c r="C15" s="105" t="s">
        <v>39</v>
      </c>
      <c r="D15" s="57" t="s">
        <v>1</v>
      </c>
      <c r="E15" s="99"/>
      <c r="F15" s="99"/>
      <c r="G15" s="99"/>
      <c r="H15" s="99"/>
      <c r="I15" s="99" t="s">
        <v>18</v>
      </c>
      <c r="J15" s="22" t="str">
        <f t="shared" si="0"/>
        <v/>
      </c>
      <c r="K15" s="6">
        <v>1</v>
      </c>
      <c r="L15" s="49">
        <f>SUM(N15:N17)</f>
        <v>2.25</v>
      </c>
      <c r="M15" s="27">
        <f t="shared" si="1"/>
        <v>1</v>
      </c>
      <c r="N15" s="30">
        <f t="shared" si="2"/>
        <v>0.75</v>
      </c>
      <c r="O15" s="27">
        <f t="shared" si="3"/>
        <v>1</v>
      </c>
    </row>
    <row r="16" spans="2:15" ht="15.75" customHeight="1">
      <c r="B16" s="44"/>
      <c r="C16" s="107"/>
      <c r="D16" s="59" t="s">
        <v>41</v>
      </c>
      <c r="E16" s="97"/>
      <c r="F16" s="97"/>
      <c r="G16" s="97"/>
      <c r="H16" s="97"/>
      <c r="I16" s="98" t="s">
        <v>18</v>
      </c>
      <c r="J16" s="22" t="str">
        <f t="shared" si="0"/>
        <v/>
      </c>
      <c r="K16" s="6">
        <v>1</v>
      </c>
      <c r="L16" s="61"/>
      <c r="M16" s="27">
        <f t="shared" si="1"/>
        <v>1</v>
      </c>
      <c r="N16" s="30">
        <f t="shared" si="2"/>
        <v>0.75</v>
      </c>
      <c r="O16" s="27">
        <f t="shared" si="3"/>
        <v>1</v>
      </c>
    </row>
    <row r="17" spans="2:15" ht="15.75" customHeight="1">
      <c r="B17" s="43"/>
      <c r="C17" s="106"/>
      <c r="D17" s="58" t="s">
        <v>42</v>
      </c>
      <c r="E17" s="99"/>
      <c r="F17" s="99"/>
      <c r="G17" s="99"/>
      <c r="H17" s="99"/>
      <c r="I17" s="99" t="s">
        <v>18</v>
      </c>
      <c r="J17" s="22" t="str">
        <f t="shared" si="0"/>
        <v/>
      </c>
      <c r="K17" s="6">
        <v>1</v>
      </c>
      <c r="L17" s="50"/>
      <c r="M17" s="27">
        <f t="shared" si="1"/>
        <v>1</v>
      </c>
      <c r="N17" s="30">
        <f t="shared" si="2"/>
        <v>0.75</v>
      </c>
      <c r="O17" s="27">
        <f t="shared" si="3"/>
        <v>1</v>
      </c>
    </row>
    <row r="18" spans="2:15" ht="15.75" customHeight="1">
      <c r="B18" s="42" t="s">
        <v>44</v>
      </c>
      <c r="C18" s="102" t="s">
        <v>43</v>
      </c>
      <c r="D18" s="100" t="s">
        <v>45</v>
      </c>
      <c r="E18" s="99"/>
      <c r="F18" s="99"/>
      <c r="G18" s="99"/>
      <c r="H18" s="99"/>
      <c r="I18" s="99" t="s">
        <v>18</v>
      </c>
      <c r="J18" s="22" t="str">
        <f t="shared" si="0"/>
        <v/>
      </c>
      <c r="K18" s="6">
        <v>1</v>
      </c>
      <c r="L18" s="49">
        <f>SUM(N18:N20)</f>
        <v>2.25</v>
      </c>
      <c r="M18" s="27">
        <f t="shared" si="1"/>
        <v>1</v>
      </c>
      <c r="N18" s="30">
        <f t="shared" si="2"/>
        <v>0.75</v>
      </c>
      <c r="O18" s="27">
        <f t="shared" si="3"/>
        <v>1</v>
      </c>
    </row>
    <row r="19" spans="2:15" ht="15.75" customHeight="1">
      <c r="B19" s="44"/>
      <c r="C19" s="108"/>
      <c r="D19" s="59" t="s">
        <v>46</v>
      </c>
      <c r="E19" s="97"/>
      <c r="F19" s="97"/>
      <c r="G19" s="97"/>
      <c r="H19" s="97"/>
      <c r="I19" s="98" t="s">
        <v>18</v>
      </c>
      <c r="J19" s="22" t="str">
        <f t="shared" si="0"/>
        <v/>
      </c>
      <c r="K19" s="6">
        <v>1</v>
      </c>
      <c r="L19" s="61"/>
      <c r="M19" s="27">
        <f t="shared" si="1"/>
        <v>1</v>
      </c>
      <c r="N19" s="30">
        <f t="shared" si="2"/>
        <v>0.75</v>
      </c>
      <c r="O19" s="27">
        <f t="shared" si="3"/>
        <v>1</v>
      </c>
    </row>
    <row r="20" spans="2:15" ht="15.75" customHeight="1">
      <c r="B20" s="43"/>
      <c r="C20" s="103"/>
      <c r="D20" s="58" t="s">
        <v>47</v>
      </c>
      <c r="E20" s="99"/>
      <c r="F20" s="99"/>
      <c r="G20" s="99"/>
      <c r="H20" s="99"/>
      <c r="I20" s="99" t="s">
        <v>18</v>
      </c>
      <c r="J20" s="22" t="str">
        <f t="shared" si="0"/>
        <v/>
      </c>
      <c r="K20" s="6">
        <v>1</v>
      </c>
      <c r="L20" s="50"/>
      <c r="M20" s="27">
        <f t="shared" si="1"/>
        <v>1</v>
      </c>
      <c r="N20" s="30">
        <f t="shared" si="2"/>
        <v>0.75</v>
      </c>
      <c r="O20" s="27">
        <f t="shared" si="3"/>
        <v>1</v>
      </c>
    </row>
    <row r="21" spans="2:15" ht="15.75" customHeight="1">
      <c r="B21" s="104" t="s">
        <v>49</v>
      </c>
      <c r="C21" s="102" t="s">
        <v>48</v>
      </c>
      <c r="D21" s="100" t="s">
        <v>50</v>
      </c>
      <c r="E21" s="99"/>
      <c r="F21" s="99"/>
      <c r="G21" s="99"/>
      <c r="H21" s="99"/>
      <c r="I21" s="99" t="s">
        <v>18</v>
      </c>
      <c r="J21" s="22" t="str">
        <f t="shared" si="0"/>
        <v/>
      </c>
      <c r="K21" s="6">
        <v>1</v>
      </c>
      <c r="L21" s="49">
        <f>SUM(N21:N22)</f>
        <v>1.5</v>
      </c>
      <c r="M21" s="27">
        <f t="shared" si="1"/>
        <v>1</v>
      </c>
      <c r="N21" s="30">
        <f t="shared" si="2"/>
        <v>0.75</v>
      </c>
      <c r="O21" s="27">
        <f t="shared" si="3"/>
        <v>1</v>
      </c>
    </row>
    <row r="22" spans="2:15" ht="15.75" customHeight="1">
      <c r="B22" s="104"/>
      <c r="C22" s="103"/>
      <c r="D22" s="59" t="s">
        <v>51</v>
      </c>
      <c r="E22" s="97"/>
      <c r="F22" s="97"/>
      <c r="G22" s="97"/>
      <c r="H22" s="97"/>
      <c r="I22" s="98" t="s">
        <v>18</v>
      </c>
      <c r="J22" s="22" t="str">
        <f t="shared" si="0"/>
        <v/>
      </c>
      <c r="K22" s="6">
        <v>1</v>
      </c>
      <c r="L22" s="50"/>
      <c r="M22" s="27">
        <f t="shared" si="1"/>
        <v>1</v>
      </c>
      <c r="N22" s="30">
        <f t="shared" si="2"/>
        <v>0.75</v>
      </c>
      <c r="O22" s="27">
        <f t="shared" si="3"/>
        <v>1</v>
      </c>
    </row>
    <row r="23" spans="2:15" ht="15.75" customHeight="1">
      <c r="B23" s="109" t="s">
        <v>53</v>
      </c>
      <c r="C23" s="110" t="s">
        <v>52</v>
      </c>
      <c r="D23" s="58" t="s">
        <v>54</v>
      </c>
      <c r="E23" s="6"/>
      <c r="F23" s="6"/>
      <c r="G23" s="6"/>
      <c r="H23" s="6"/>
      <c r="I23" s="6" t="s">
        <v>18</v>
      </c>
      <c r="J23" s="22" t="str">
        <f t="shared" si="0"/>
        <v/>
      </c>
      <c r="K23" s="6">
        <v>1</v>
      </c>
      <c r="L23" s="49">
        <f>SUM(N23:N24)</f>
        <v>1.5</v>
      </c>
      <c r="M23" s="27">
        <f t="shared" si="1"/>
        <v>1</v>
      </c>
      <c r="N23" s="30">
        <f>(IF(G23&lt;&gt;"",1/3,0)+IF(H23&lt;&gt;"",2/3,0)+IF(I23&lt;&gt;"",1,0))*K$8*20*M23/SUM(M$9:M$24)</f>
        <v>0.75</v>
      </c>
      <c r="O23" s="27">
        <f t="shared" ref="O23:O39" si="4">COUNTA(E23:I23)</f>
        <v>1</v>
      </c>
    </row>
    <row r="24" spans="2:15" ht="15.75" customHeight="1">
      <c r="B24" s="43"/>
      <c r="C24" s="106"/>
      <c r="D24" s="59" t="s">
        <v>55</v>
      </c>
      <c r="E24" s="24"/>
      <c r="F24" s="24"/>
      <c r="G24" s="24"/>
      <c r="H24" s="24"/>
      <c r="I24" s="24" t="s">
        <v>18</v>
      </c>
      <c r="J24" s="22" t="str">
        <f t="shared" si="0"/>
        <v/>
      </c>
      <c r="K24" s="6">
        <v>1</v>
      </c>
      <c r="L24" s="50"/>
      <c r="M24" s="27">
        <f t="shared" si="1"/>
        <v>1</v>
      </c>
      <c r="N24" s="30">
        <f t="shared" ref="N12:N24" si="5">(IF(G24&lt;&gt;"",1/3,0)+IF(H24&lt;&gt;"",2/3,0)+IF(I24&lt;&gt;"",1,0))*K$8*20*M24/SUM(M$9:M$24)</f>
        <v>0.75</v>
      </c>
      <c r="O24" s="27">
        <f t="shared" si="4"/>
        <v>1</v>
      </c>
    </row>
    <row r="25" spans="2:15">
      <c r="B25" s="112" t="s">
        <v>56</v>
      </c>
      <c r="C25" s="112"/>
      <c r="D25" s="112"/>
      <c r="E25" s="112"/>
      <c r="F25" s="112"/>
      <c r="G25" s="112"/>
      <c r="H25" s="112"/>
      <c r="I25" s="112"/>
      <c r="J25" s="22"/>
      <c r="K25" s="25">
        <v>0.1</v>
      </c>
      <c r="L25" s="9">
        <f>SUM(L26:L29)</f>
        <v>2</v>
      </c>
      <c r="M25" s="27">
        <f>SUM(M26:M29)</f>
        <v>4</v>
      </c>
    </row>
    <row r="26" spans="2:15">
      <c r="B26" s="104"/>
      <c r="C26" s="104"/>
      <c r="D26" s="60" t="s">
        <v>57</v>
      </c>
      <c r="E26" s="7"/>
      <c r="F26" s="7"/>
      <c r="G26" s="7"/>
      <c r="H26" s="7"/>
      <c r="I26" s="7" t="s">
        <v>18</v>
      </c>
      <c r="J26" s="22" t="str">
        <f t="shared" ref="J26:J39" si="6">(IF(O26&lt;&gt;1,"◄",""))</f>
        <v/>
      </c>
      <c r="K26" s="6">
        <v>1</v>
      </c>
      <c r="L26" s="114">
        <f>SUM(N26:N29)</f>
        <v>2</v>
      </c>
      <c r="M26" s="27">
        <f t="shared" ref="M26:M39" si="7">IF(E26&lt;&gt;"",0,K26)</f>
        <v>1</v>
      </c>
      <c r="N26" s="30">
        <f>(IF(G26&lt;&gt;"",1/3,0)+IF(H26&lt;&gt;"",2/3,0)+IF(I26&lt;&gt;"",1,0))*K$25*20*M26/SUM(M$26:M$29)</f>
        <v>0.5</v>
      </c>
      <c r="O26" s="27">
        <f t="shared" si="4"/>
        <v>1</v>
      </c>
    </row>
    <row r="27" spans="2:15">
      <c r="B27" s="104"/>
      <c r="C27" s="104"/>
      <c r="D27" s="62" t="s">
        <v>58</v>
      </c>
      <c r="E27" s="24"/>
      <c r="F27" s="24"/>
      <c r="G27" s="24"/>
      <c r="H27" s="24"/>
      <c r="I27" s="24" t="s">
        <v>18</v>
      </c>
      <c r="J27" s="22" t="str">
        <f t="shared" si="6"/>
        <v/>
      </c>
      <c r="K27" s="6">
        <v>1</v>
      </c>
      <c r="L27" s="114"/>
      <c r="M27" s="27">
        <f t="shared" si="7"/>
        <v>1</v>
      </c>
      <c r="N27" s="30">
        <f t="shared" ref="N27:N29" si="8">(IF(G27&lt;&gt;"",1/3,0)+IF(H27&lt;&gt;"",2/3,0)+IF(I27&lt;&gt;"",1,0))*K$25*20*M27/SUM(M$26:M$29)</f>
        <v>0.5</v>
      </c>
      <c r="O27" s="27">
        <f t="shared" si="4"/>
        <v>1</v>
      </c>
    </row>
    <row r="28" spans="2:15">
      <c r="B28" s="104"/>
      <c r="C28" s="104"/>
      <c r="D28" s="58" t="s">
        <v>59</v>
      </c>
      <c r="E28" s="99"/>
      <c r="F28" s="99"/>
      <c r="G28" s="99"/>
      <c r="H28" s="99"/>
      <c r="I28" s="99" t="s">
        <v>18</v>
      </c>
      <c r="J28" s="22" t="str">
        <f t="shared" si="6"/>
        <v/>
      </c>
      <c r="K28" s="6">
        <v>1</v>
      </c>
      <c r="L28" s="114"/>
      <c r="M28" s="27">
        <f t="shared" si="7"/>
        <v>1</v>
      </c>
      <c r="N28" s="30">
        <f t="shared" si="8"/>
        <v>0.5</v>
      </c>
      <c r="O28" s="27">
        <f t="shared" si="4"/>
        <v>1</v>
      </c>
    </row>
    <row r="29" spans="2:15">
      <c r="B29" s="104"/>
      <c r="C29" s="104"/>
      <c r="D29" s="62" t="s">
        <v>60</v>
      </c>
      <c r="E29" s="24"/>
      <c r="F29" s="24"/>
      <c r="G29" s="24"/>
      <c r="H29" s="24"/>
      <c r="I29" s="24" t="s">
        <v>18</v>
      </c>
      <c r="J29" s="22" t="str">
        <f t="shared" si="6"/>
        <v/>
      </c>
      <c r="K29" s="6">
        <v>1</v>
      </c>
      <c r="L29" s="114"/>
      <c r="M29" s="27">
        <f t="shared" si="7"/>
        <v>1</v>
      </c>
      <c r="N29" s="30">
        <f t="shared" si="8"/>
        <v>0.5</v>
      </c>
      <c r="O29" s="27">
        <f t="shared" si="4"/>
        <v>1</v>
      </c>
    </row>
    <row r="30" spans="2:15" ht="15.75" customHeight="1">
      <c r="B30" s="113" t="s">
        <v>61</v>
      </c>
      <c r="C30" s="111"/>
      <c r="D30" s="46"/>
      <c r="E30" s="46"/>
      <c r="F30" s="46"/>
      <c r="G30" s="46"/>
      <c r="H30" s="46"/>
      <c r="I30" s="47"/>
      <c r="J30" s="22"/>
      <c r="K30" s="25">
        <v>0.3</v>
      </c>
      <c r="L30" s="9">
        <f>SUM(L31:L39)</f>
        <v>6</v>
      </c>
      <c r="M30" s="27">
        <f>SUM(M31:M39)</f>
        <v>9</v>
      </c>
    </row>
    <row r="31" spans="2:15" ht="15.75" customHeight="1">
      <c r="B31" s="116" t="s">
        <v>62</v>
      </c>
      <c r="C31" s="120" t="s">
        <v>76</v>
      </c>
      <c r="D31" s="57" t="s">
        <v>63</v>
      </c>
      <c r="E31" s="128"/>
      <c r="F31" s="128"/>
      <c r="G31" s="128"/>
      <c r="H31" s="128"/>
      <c r="I31" s="131" t="s">
        <v>18</v>
      </c>
      <c r="J31" s="127" t="str">
        <f>(IF(O31&lt;&gt;1,"◄",""))</f>
        <v/>
      </c>
      <c r="K31" s="6">
        <v>1</v>
      </c>
      <c r="L31" s="114">
        <f>SUM(N31:N34)</f>
        <v>2.6666666666666665</v>
      </c>
      <c r="M31" s="27">
        <f t="shared" si="7"/>
        <v>1</v>
      </c>
      <c r="N31" s="30">
        <f>(IF(G31&lt;&gt;"",1/3,0)+IF(H31&lt;&gt;"",2/3,0)+IF(I31&lt;&gt;"",1,0))*K$30*20*M31/SUM(M$31:M$39)</f>
        <v>0.66666666666666663</v>
      </c>
      <c r="O31" s="27">
        <f t="shared" si="4"/>
        <v>1</v>
      </c>
    </row>
    <row r="32" spans="2:15" ht="15.75" customHeight="1">
      <c r="B32" s="117"/>
      <c r="C32" s="121"/>
      <c r="D32" s="62" t="s">
        <v>64</v>
      </c>
      <c r="E32" s="129"/>
      <c r="F32" s="129"/>
      <c r="G32" s="129"/>
      <c r="H32" s="129"/>
      <c r="I32" s="130" t="s">
        <v>18</v>
      </c>
      <c r="J32" s="22" t="str">
        <f t="shared" si="6"/>
        <v/>
      </c>
      <c r="K32" s="6">
        <v>1</v>
      </c>
      <c r="L32" s="114"/>
      <c r="M32" s="27">
        <f t="shared" si="7"/>
        <v>1</v>
      </c>
      <c r="N32" s="30">
        <f t="shared" ref="N32:N39" si="9">(IF(G32&lt;&gt;"",1/3,0)+IF(H32&lt;&gt;"",2/3,0)+IF(I32&lt;&gt;"",1,0))*K$30*20*M32/SUM(M$31:M$39)</f>
        <v>0.66666666666666663</v>
      </c>
      <c r="O32" s="27">
        <f t="shared" si="4"/>
        <v>1</v>
      </c>
    </row>
    <row r="33" spans="2:15" ht="15.75" customHeight="1">
      <c r="B33" s="117"/>
      <c r="C33" s="121"/>
      <c r="D33" s="115" t="s">
        <v>65</v>
      </c>
      <c r="E33" s="128"/>
      <c r="F33" s="128"/>
      <c r="G33" s="128"/>
      <c r="H33" s="128"/>
      <c r="I33" s="131" t="s">
        <v>18</v>
      </c>
      <c r="J33" s="22" t="str">
        <f t="shared" si="6"/>
        <v/>
      </c>
      <c r="K33" s="6">
        <v>1</v>
      </c>
      <c r="L33" s="114"/>
      <c r="M33" s="27">
        <f t="shared" si="7"/>
        <v>1</v>
      </c>
      <c r="N33" s="30">
        <f t="shared" si="9"/>
        <v>0.66666666666666663</v>
      </c>
      <c r="O33" s="27">
        <f t="shared" si="4"/>
        <v>1</v>
      </c>
    </row>
    <row r="34" spans="2:15">
      <c r="B34" s="118"/>
      <c r="C34" s="122"/>
      <c r="D34" s="62" t="s">
        <v>66</v>
      </c>
      <c r="E34" s="129"/>
      <c r="F34" s="129"/>
      <c r="G34" s="129"/>
      <c r="H34" s="129"/>
      <c r="I34" s="130" t="s">
        <v>18</v>
      </c>
      <c r="J34" s="22" t="str">
        <f t="shared" si="6"/>
        <v/>
      </c>
      <c r="K34" s="6">
        <v>1</v>
      </c>
      <c r="L34" s="114"/>
      <c r="M34" s="27">
        <f t="shared" si="7"/>
        <v>1</v>
      </c>
      <c r="N34" s="30">
        <f t="shared" si="9"/>
        <v>0.66666666666666663</v>
      </c>
      <c r="O34" s="27">
        <f t="shared" si="4"/>
        <v>1</v>
      </c>
    </row>
    <row r="35" spans="2:15" ht="15.75" customHeight="1">
      <c r="B35" s="123" t="s">
        <v>16</v>
      </c>
      <c r="C35" s="63" t="s">
        <v>70</v>
      </c>
      <c r="D35" s="124" t="s">
        <v>71</v>
      </c>
      <c r="E35" s="99"/>
      <c r="F35" s="99"/>
      <c r="G35" s="99"/>
      <c r="H35" s="99"/>
      <c r="I35" s="99" t="s">
        <v>18</v>
      </c>
      <c r="J35" s="22" t="str">
        <f t="shared" si="6"/>
        <v/>
      </c>
      <c r="K35" s="6">
        <v>1</v>
      </c>
      <c r="L35" s="126">
        <f>SUM(N35:N39)</f>
        <v>3.333333333333333</v>
      </c>
      <c r="M35" s="27">
        <f t="shared" si="7"/>
        <v>1</v>
      </c>
      <c r="N35" s="30">
        <f t="shared" si="9"/>
        <v>0.66666666666666663</v>
      </c>
      <c r="O35" s="27">
        <f t="shared" si="4"/>
        <v>1</v>
      </c>
    </row>
    <row r="36" spans="2:15" ht="15.75" customHeight="1">
      <c r="B36" s="123"/>
      <c r="C36" s="63"/>
      <c r="D36" s="125" t="s">
        <v>72</v>
      </c>
      <c r="E36" s="129"/>
      <c r="F36" s="129"/>
      <c r="G36" s="129"/>
      <c r="H36" s="129"/>
      <c r="I36" s="130" t="s">
        <v>18</v>
      </c>
      <c r="J36" s="22" t="str">
        <f t="shared" si="6"/>
        <v/>
      </c>
      <c r="K36" s="6">
        <v>1</v>
      </c>
      <c r="L36" s="126"/>
      <c r="M36" s="27">
        <f t="shared" si="7"/>
        <v>1</v>
      </c>
      <c r="N36" s="30">
        <f t="shared" si="9"/>
        <v>0.66666666666666663</v>
      </c>
      <c r="O36" s="27">
        <f t="shared" si="4"/>
        <v>1</v>
      </c>
    </row>
    <row r="37" spans="2:15" ht="15.75" customHeight="1">
      <c r="B37" s="123"/>
      <c r="C37" s="63"/>
      <c r="D37" s="124" t="s">
        <v>73</v>
      </c>
      <c r="E37" s="99"/>
      <c r="F37" s="99"/>
      <c r="G37" s="99"/>
      <c r="H37" s="99"/>
      <c r="I37" s="99" t="s">
        <v>18</v>
      </c>
      <c r="J37" s="22" t="str">
        <f t="shared" si="6"/>
        <v/>
      </c>
      <c r="K37" s="6">
        <v>1</v>
      </c>
      <c r="L37" s="126"/>
      <c r="M37" s="27">
        <f t="shared" si="7"/>
        <v>1</v>
      </c>
      <c r="N37" s="30">
        <f t="shared" si="9"/>
        <v>0.66666666666666663</v>
      </c>
      <c r="O37" s="27">
        <f t="shared" si="4"/>
        <v>1</v>
      </c>
    </row>
    <row r="38" spans="2:15" ht="15.75" customHeight="1">
      <c r="B38" s="123"/>
      <c r="C38" s="63"/>
      <c r="D38" s="125" t="s">
        <v>74</v>
      </c>
      <c r="E38" s="129"/>
      <c r="F38" s="129"/>
      <c r="G38" s="129"/>
      <c r="H38" s="129"/>
      <c r="I38" s="130" t="s">
        <v>18</v>
      </c>
      <c r="J38" s="22" t="str">
        <f t="shared" si="6"/>
        <v/>
      </c>
      <c r="K38" s="6">
        <v>1</v>
      </c>
      <c r="L38" s="126"/>
      <c r="M38" s="27">
        <f t="shared" si="7"/>
        <v>1</v>
      </c>
      <c r="N38" s="30">
        <f t="shared" si="9"/>
        <v>0.66666666666666663</v>
      </c>
      <c r="O38" s="27">
        <f t="shared" si="4"/>
        <v>1</v>
      </c>
    </row>
    <row r="39" spans="2:15" ht="15.75" customHeight="1">
      <c r="B39" s="123"/>
      <c r="C39" s="63"/>
      <c r="D39" s="124" t="s">
        <v>75</v>
      </c>
      <c r="E39" s="99"/>
      <c r="F39" s="99"/>
      <c r="G39" s="99"/>
      <c r="H39" s="99"/>
      <c r="I39" s="99" t="s">
        <v>18</v>
      </c>
      <c r="J39" s="22" t="str">
        <f t="shared" si="6"/>
        <v/>
      </c>
      <c r="K39" s="6">
        <v>1</v>
      </c>
      <c r="L39" s="126"/>
      <c r="M39" s="27">
        <f t="shared" si="7"/>
        <v>1</v>
      </c>
      <c r="N39" s="30">
        <f t="shared" si="9"/>
        <v>0.66666666666666663</v>
      </c>
      <c r="O39" s="27">
        <f t="shared" si="4"/>
        <v>1</v>
      </c>
    </row>
    <row r="40" spans="2:15">
      <c r="K40" s="26">
        <f>SUM(K8+K25+K30)</f>
        <v>1</v>
      </c>
      <c r="N40" s="27"/>
      <c r="O40" s="27">
        <f>SUM(O9:O39)</f>
        <v>29</v>
      </c>
    </row>
    <row r="41" spans="2:15">
      <c r="D41" s="119" t="s">
        <v>67</v>
      </c>
      <c r="E41" s="12"/>
      <c r="F41" s="39">
        <f>M8/SUM(K9:K24)</f>
        <v>1</v>
      </c>
      <c r="G41" s="39"/>
      <c r="H41" s="39"/>
      <c r="I41" s="39"/>
    </row>
    <row r="42" spans="2:15">
      <c r="D42" s="119" t="s">
        <v>68</v>
      </c>
      <c r="E42" s="12"/>
      <c r="F42" s="39">
        <f>M25/SUM(K26:K29)</f>
        <v>1</v>
      </c>
      <c r="G42" s="39"/>
      <c r="H42" s="39"/>
      <c r="I42" s="39"/>
    </row>
    <row r="43" spans="2:15">
      <c r="D43" s="119" t="s">
        <v>69</v>
      </c>
      <c r="E43" s="12"/>
      <c r="F43" s="39">
        <f>M30/SUM(K31:K39)</f>
        <v>1</v>
      </c>
      <c r="G43" s="39"/>
      <c r="H43" s="39"/>
      <c r="I43" s="39"/>
    </row>
    <row r="44" spans="2:15" ht="27.95" customHeight="1" thickBot="1">
      <c r="D44" s="13" t="s">
        <v>10</v>
      </c>
      <c r="F44" s="40">
        <f>IF(OR(F41&lt;0.5,F42&lt;0.5,F43&lt;0.5),"Tx&lt;50",IF(O40&lt;&gt;29,"Erreur",(L8+L25+L30)))</f>
        <v>20</v>
      </c>
      <c r="G44" s="40"/>
      <c r="H44" s="32" t="s">
        <v>12</v>
      </c>
      <c r="I44" s="33"/>
    </row>
    <row r="45" spans="2:15" ht="24" customHeight="1" thickBot="1">
      <c r="B45" s="14"/>
      <c r="C45" s="15"/>
      <c r="D45" s="16" t="s">
        <v>11</v>
      </c>
      <c r="E45" s="17"/>
      <c r="F45" s="37">
        <v>20</v>
      </c>
      <c r="G45" s="37"/>
      <c r="H45" s="51" t="s">
        <v>12</v>
      </c>
      <c r="I45" s="51"/>
    </row>
    <row r="46" spans="2:15" ht="24" customHeight="1" thickBot="1">
      <c r="B46" s="14"/>
      <c r="C46" s="15"/>
      <c r="D46" s="18" t="s">
        <v>13</v>
      </c>
      <c r="E46" s="12"/>
      <c r="F46" s="38">
        <f>F45*5</f>
        <v>100</v>
      </c>
      <c r="G46" s="38"/>
      <c r="H46" s="36" t="s">
        <v>77</v>
      </c>
      <c r="I46" s="36"/>
    </row>
    <row r="47" spans="2:15">
      <c r="B47" s="31" t="s">
        <v>14</v>
      </c>
      <c r="C47" s="31"/>
      <c r="D47" s="31"/>
      <c r="E47" s="31"/>
      <c r="F47" s="31"/>
      <c r="G47" s="31"/>
      <c r="H47" s="31"/>
      <c r="I47" s="31"/>
    </row>
  </sheetData>
  <mergeCells count="42">
    <mergeCell ref="C31:C34"/>
    <mergeCell ref="B31:B34"/>
    <mergeCell ref="L31:L34"/>
    <mergeCell ref="F43:I43"/>
    <mergeCell ref="B35:B39"/>
    <mergeCell ref="C35:C39"/>
    <mergeCell ref="L35:L39"/>
    <mergeCell ref="L21:L22"/>
    <mergeCell ref="L23:L24"/>
    <mergeCell ref="B30:I30"/>
    <mergeCell ref="B26:C29"/>
    <mergeCell ref="L26:L29"/>
    <mergeCell ref="C21:C22"/>
    <mergeCell ref="B21:B22"/>
    <mergeCell ref="B23:B24"/>
    <mergeCell ref="C23:C24"/>
    <mergeCell ref="C18:C20"/>
    <mergeCell ref="L15:L17"/>
    <mergeCell ref="L18:L20"/>
    <mergeCell ref="C9:C12"/>
    <mergeCell ref="B9:B12"/>
    <mergeCell ref="C13:C14"/>
    <mergeCell ref="B13:B14"/>
    <mergeCell ref="H45:I45"/>
    <mergeCell ref="B7:C7"/>
    <mergeCell ref="L9:L12"/>
    <mergeCell ref="B25:I25"/>
    <mergeCell ref="B8:I8"/>
    <mergeCell ref="L13:L14"/>
    <mergeCell ref="B15:B17"/>
    <mergeCell ref="C15:C17"/>
    <mergeCell ref="B18:B20"/>
    <mergeCell ref="B47:I47"/>
    <mergeCell ref="H44:I44"/>
    <mergeCell ref="E1:L1"/>
    <mergeCell ref="E2:L2"/>
    <mergeCell ref="H46:I46"/>
    <mergeCell ref="F45:G45"/>
    <mergeCell ref="F46:G46"/>
    <mergeCell ref="F41:I41"/>
    <mergeCell ref="F42:I42"/>
    <mergeCell ref="F44:G44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1:O65"/>
  <sheetViews>
    <sheetView zoomScale="70" zoomScaleNormal="70" workbookViewId="0">
      <selection activeCell="E2" sqref="E2:L2"/>
    </sheetView>
  </sheetViews>
  <sheetFormatPr baseColWidth="10" defaultRowHeight="15.75"/>
  <cols>
    <col min="1" max="1" width="3" customWidth="1"/>
    <col min="2" max="2" width="6.5" customWidth="1"/>
    <col min="3" max="3" width="43.375" style="4" customWidth="1"/>
    <col min="4" max="4" width="110.75" customWidth="1"/>
    <col min="5" max="5" width="5.125" customWidth="1"/>
    <col min="6" max="6" width="5" customWidth="1"/>
    <col min="7" max="7" width="5.875" customWidth="1"/>
    <col min="8" max="8" width="5.625" customWidth="1"/>
    <col min="9" max="9" width="5.5" customWidth="1"/>
    <col min="10" max="10" width="6.125" style="11" customWidth="1"/>
    <col min="11" max="12" width="11" style="8"/>
    <col min="13" max="13" width="7.625" style="27" customWidth="1"/>
    <col min="14" max="14" width="8.5" style="30" customWidth="1"/>
    <col min="15" max="15" width="6" style="27" customWidth="1"/>
  </cols>
  <sheetData>
    <row r="1" spans="2:15" s="10" customFormat="1" ht="33" customHeight="1">
      <c r="B1" s="53" t="s">
        <v>17</v>
      </c>
      <c r="C1" s="21"/>
      <c r="E1" s="34" t="s">
        <v>15</v>
      </c>
      <c r="F1" s="34"/>
      <c r="G1" s="34"/>
      <c r="H1" s="34"/>
      <c r="I1" s="34"/>
      <c r="J1" s="34"/>
      <c r="K1" s="34"/>
      <c r="L1" s="34"/>
      <c r="M1" s="27"/>
      <c r="N1" s="28"/>
      <c r="O1" s="27"/>
    </row>
    <row r="2" spans="2:15" s="19" customFormat="1" ht="36.75" customHeight="1">
      <c r="B2" s="55" t="s">
        <v>26</v>
      </c>
      <c r="E2" s="136" t="s">
        <v>78</v>
      </c>
      <c r="F2" s="137"/>
      <c r="G2" s="137"/>
      <c r="H2" s="137"/>
      <c r="I2" s="137"/>
      <c r="J2" s="137"/>
      <c r="K2" s="137"/>
      <c r="L2" s="137"/>
      <c r="M2" s="20"/>
      <c r="N2" s="29"/>
      <c r="O2" s="20"/>
    </row>
    <row r="3" spans="2:15" s="19" customFormat="1" ht="18.75">
      <c r="B3" s="56" t="s">
        <v>27</v>
      </c>
      <c r="E3" s="23"/>
      <c r="F3" s="23"/>
      <c r="G3" s="23"/>
      <c r="H3" s="23"/>
      <c r="I3" s="23"/>
      <c r="J3" s="23"/>
      <c r="K3" s="23"/>
      <c r="L3" s="23"/>
      <c r="M3" s="20"/>
      <c r="N3" s="29"/>
      <c r="O3" s="20"/>
    </row>
    <row r="4" spans="2:15" s="19" customFormat="1" ht="18.75">
      <c r="B4" s="55" t="s">
        <v>28</v>
      </c>
      <c r="E4" s="23"/>
      <c r="F4" s="23"/>
      <c r="G4" s="23"/>
      <c r="H4" s="23"/>
      <c r="I4" s="23"/>
      <c r="J4" s="23"/>
      <c r="K4" s="23"/>
      <c r="L4" s="23"/>
      <c r="M4" s="20"/>
      <c r="N4" s="29"/>
      <c r="O4" s="20"/>
    </row>
    <row r="5" spans="2:15" s="19" customFormat="1" ht="18.75">
      <c r="B5" s="54"/>
      <c r="E5" s="23"/>
      <c r="F5" s="23"/>
      <c r="G5" s="23"/>
      <c r="H5" s="23"/>
      <c r="I5" s="23"/>
      <c r="J5" s="23"/>
      <c r="K5" s="23"/>
      <c r="L5" s="23"/>
      <c r="M5" s="20"/>
      <c r="N5" s="29"/>
      <c r="O5" s="20"/>
    </row>
    <row r="7" spans="2:15">
      <c r="B7" s="48" t="s">
        <v>7</v>
      </c>
      <c r="C7" s="48"/>
      <c r="D7" s="1" t="s">
        <v>6</v>
      </c>
      <c r="E7" s="2" t="s">
        <v>2</v>
      </c>
      <c r="F7" s="3">
        <v>0</v>
      </c>
      <c r="G7" s="3" t="s">
        <v>3</v>
      </c>
      <c r="H7" s="3" t="s">
        <v>4</v>
      </c>
      <c r="I7" s="3" t="s">
        <v>5</v>
      </c>
      <c r="K7" s="5" t="s">
        <v>8</v>
      </c>
      <c r="L7" s="5" t="s">
        <v>9</v>
      </c>
    </row>
    <row r="8" spans="2:15" ht="16.5" customHeight="1">
      <c r="B8" s="45" t="s">
        <v>31</v>
      </c>
      <c r="C8" s="46"/>
      <c r="D8" s="46"/>
      <c r="E8" s="46"/>
      <c r="F8" s="46"/>
      <c r="G8" s="46"/>
      <c r="H8" s="46"/>
      <c r="I8" s="47"/>
      <c r="K8" s="25">
        <v>0.6</v>
      </c>
      <c r="L8" s="9">
        <f>SUM(L9:L24)</f>
        <v>12</v>
      </c>
      <c r="M8" s="27">
        <f>SUM(M9:M24)</f>
        <v>16</v>
      </c>
    </row>
    <row r="9" spans="2:15" ht="15.75" customHeight="1">
      <c r="B9" s="41" t="s">
        <v>29</v>
      </c>
      <c r="C9" s="101" t="s">
        <v>30</v>
      </c>
      <c r="D9" s="100" t="s">
        <v>32</v>
      </c>
      <c r="E9" s="6"/>
      <c r="F9" s="6"/>
      <c r="G9" s="6"/>
      <c r="H9" s="6"/>
      <c r="I9" s="6" t="s">
        <v>18</v>
      </c>
      <c r="J9" s="22" t="str">
        <f t="shared" ref="J9:J24" si="0">(IF(O9&lt;&gt;1,"◄",""))</f>
        <v/>
      </c>
      <c r="K9" s="6">
        <v>1</v>
      </c>
      <c r="L9" s="49">
        <f>SUM(N9:N12)</f>
        <v>3</v>
      </c>
      <c r="M9" s="27">
        <f>IF(E9&lt;&gt;"",0,K9)</f>
        <v>1</v>
      </c>
      <c r="N9" s="30">
        <f>(IF(G9&lt;&gt;"",1/3,0)+IF(H9&lt;&gt;"",2/3,0)+IF(I9&lt;&gt;"",1,0))*K$8*20*M9/SUM(M$9:M$24)</f>
        <v>0.75</v>
      </c>
      <c r="O9" s="27">
        <f>COUNTA(E9:I9)</f>
        <v>1</v>
      </c>
    </row>
    <row r="10" spans="2:15" ht="15.75" customHeight="1">
      <c r="B10" s="41"/>
      <c r="C10" s="101"/>
      <c r="D10" s="59" t="s">
        <v>0</v>
      </c>
      <c r="E10" s="97"/>
      <c r="F10" s="97"/>
      <c r="G10" s="97"/>
      <c r="H10" s="97"/>
      <c r="I10" s="98" t="s">
        <v>18</v>
      </c>
      <c r="J10" s="22" t="str">
        <f t="shared" si="0"/>
        <v/>
      </c>
      <c r="K10" s="6">
        <v>1</v>
      </c>
      <c r="L10" s="61"/>
      <c r="M10" s="27">
        <f t="shared" ref="M10:M24" si="1">IF(E10&lt;&gt;"",0,K10)</f>
        <v>1</v>
      </c>
      <c r="N10" s="30">
        <f t="shared" ref="N10:N22" si="2">(IF(G10&lt;&gt;"",1/3,0)+IF(H10&lt;&gt;"",2/3,0)+IF(I10&lt;&gt;"",1,0))*K$8*20*M10/SUM(M$9:M$24)</f>
        <v>0.75</v>
      </c>
      <c r="O10" s="27">
        <f t="shared" ref="O10:O39" si="3">COUNTA(E10:I10)</f>
        <v>1</v>
      </c>
    </row>
    <row r="11" spans="2:15" ht="15.75" customHeight="1">
      <c r="B11" s="41"/>
      <c r="C11" s="101"/>
      <c r="D11" s="58" t="s">
        <v>33</v>
      </c>
      <c r="E11" s="6"/>
      <c r="F11" s="6"/>
      <c r="G11" s="6"/>
      <c r="H11" s="6"/>
      <c r="I11" s="6" t="s">
        <v>18</v>
      </c>
      <c r="J11" s="22" t="str">
        <f t="shared" si="0"/>
        <v/>
      </c>
      <c r="K11" s="6">
        <v>1</v>
      </c>
      <c r="L11" s="61"/>
      <c r="M11" s="27">
        <f t="shared" si="1"/>
        <v>1</v>
      </c>
      <c r="N11" s="30">
        <f t="shared" si="2"/>
        <v>0.75</v>
      </c>
      <c r="O11" s="27">
        <f t="shared" si="3"/>
        <v>1</v>
      </c>
    </row>
    <row r="12" spans="2:15" ht="15.75" customHeight="1">
      <c r="B12" s="41"/>
      <c r="C12" s="52"/>
      <c r="D12" s="59" t="s">
        <v>34</v>
      </c>
      <c r="E12" s="97"/>
      <c r="F12" s="97"/>
      <c r="G12" s="97"/>
      <c r="H12" s="97"/>
      <c r="I12" s="98" t="s">
        <v>18</v>
      </c>
      <c r="J12" s="22" t="str">
        <f t="shared" si="0"/>
        <v/>
      </c>
      <c r="K12" s="6">
        <v>1</v>
      </c>
      <c r="L12" s="50"/>
      <c r="M12" s="27">
        <f t="shared" si="1"/>
        <v>1</v>
      </c>
      <c r="N12" s="30">
        <f t="shared" si="2"/>
        <v>0.75</v>
      </c>
      <c r="O12" s="27">
        <f t="shared" si="3"/>
        <v>1</v>
      </c>
    </row>
    <row r="13" spans="2:15" ht="15.75" customHeight="1">
      <c r="B13" s="104" t="s">
        <v>35</v>
      </c>
      <c r="C13" s="102" t="s">
        <v>36</v>
      </c>
      <c r="D13" s="57" t="s">
        <v>37</v>
      </c>
      <c r="E13" s="99"/>
      <c r="F13" s="99"/>
      <c r="G13" s="99"/>
      <c r="H13" s="99"/>
      <c r="I13" s="99" t="s">
        <v>18</v>
      </c>
      <c r="J13" s="22" t="str">
        <f t="shared" si="0"/>
        <v/>
      </c>
      <c r="K13" s="6">
        <v>1</v>
      </c>
      <c r="L13" s="49">
        <f>SUM(N13:N14)</f>
        <v>1.5</v>
      </c>
      <c r="M13" s="27">
        <f t="shared" si="1"/>
        <v>1</v>
      </c>
      <c r="N13" s="30">
        <f t="shared" si="2"/>
        <v>0.75</v>
      </c>
      <c r="O13" s="27">
        <f t="shared" si="3"/>
        <v>1</v>
      </c>
    </row>
    <row r="14" spans="2:15" ht="15.75" customHeight="1">
      <c r="B14" s="104"/>
      <c r="C14" s="103"/>
      <c r="D14" s="59" t="s">
        <v>38</v>
      </c>
      <c r="E14" s="97"/>
      <c r="F14" s="97"/>
      <c r="G14" s="97"/>
      <c r="H14" s="97"/>
      <c r="I14" s="98" t="s">
        <v>18</v>
      </c>
      <c r="J14" s="22" t="str">
        <f t="shared" si="0"/>
        <v/>
      </c>
      <c r="K14" s="6">
        <v>1</v>
      </c>
      <c r="L14" s="50"/>
      <c r="M14" s="27">
        <f t="shared" si="1"/>
        <v>1</v>
      </c>
      <c r="N14" s="30">
        <f t="shared" si="2"/>
        <v>0.75</v>
      </c>
      <c r="O14" s="27">
        <f t="shared" si="3"/>
        <v>1</v>
      </c>
    </row>
    <row r="15" spans="2:15" ht="15.75" customHeight="1">
      <c r="B15" s="42" t="s">
        <v>40</v>
      </c>
      <c r="C15" s="105" t="s">
        <v>39</v>
      </c>
      <c r="D15" s="57" t="s">
        <v>1</v>
      </c>
      <c r="E15" s="99"/>
      <c r="F15" s="99"/>
      <c r="G15" s="99"/>
      <c r="H15" s="99"/>
      <c r="I15" s="99" t="s">
        <v>18</v>
      </c>
      <c r="J15" s="22" t="str">
        <f t="shared" si="0"/>
        <v/>
      </c>
      <c r="K15" s="6">
        <v>1</v>
      </c>
      <c r="L15" s="49">
        <f>SUM(N15:N17)</f>
        <v>2.25</v>
      </c>
      <c r="M15" s="27">
        <f t="shared" si="1"/>
        <v>1</v>
      </c>
      <c r="N15" s="30">
        <f t="shared" si="2"/>
        <v>0.75</v>
      </c>
      <c r="O15" s="27">
        <f t="shared" si="3"/>
        <v>1</v>
      </c>
    </row>
    <row r="16" spans="2:15" ht="15.75" customHeight="1">
      <c r="B16" s="44"/>
      <c r="C16" s="107"/>
      <c r="D16" s="59" t="s">
        <v>41</v>
      </c>
      <c r="E16" s="97"/>
      <c r="F16" s="97"/>
      <c r="G16" s="97"/>
      <c r="H16" s="97"/>
      <c r="I16" s="98" t="s">
        <v>18</v>
      </c>
      <c r="J16" s="22" t="str">
        <f t="shared" si="0"/>
        <v/>
      </c>
      <c r="K16" s="6">
        <v>1</v>
      </c>
      <c r="L16" s="61"/>
      <c r="M16" s="27">
        <f t="shared" si="1"/>
        <v>1</v>
      </c>
      <c r="N16" s="30">
        <f t="shared" si="2"/>
        <v>0.75</v>
      </c>
      <c r="O16" s="27">
        <f t="shared" si="3"/>
        <v>1</v>
      </c>
    </row>
    <row r="17" spans="2:15" ht="15.75" customHeight="1">
      <c r="B17" s="43"/>
      <c r="C17" s="106"/>
      <c r="D17" s="58" t="s">
        <v>42</v>
      </c>
      <c r="E17" s="99"/>
      <c r="F17" s="99"/>
      <c r="G17" s="99"/>
      <c r="H17" s="99"/>
      <c r="I17" s="99" t="s">
        <v>18</v>
      </c>
      <c r="J17" s="22" t="str">
        <f t="shared" si="0"/>
        <v/>
      </c>
      <c r="K17" s="6">
        <v>1</v>
      </c>
      <c r="L17" s="50"/>
      <c r="M17" s="27">
        <f t="shared" si="1"/>
        <v>1</v>
      </c>
      <c r="N17" s="30">
        <f t="shared" si="2"/>
        <v>0.75</v>
      </c>
      <c r="O17" s="27">
        <f t="shared" si="3"/>
        <v>1</v>
      </c>
    </row>
    <row r="18" spans="2:15" ht="15.75" customHeight="1">
      <c r="B18" s="42" t="s">
        <v>44</v>
      </c>
      <c r="C18" s="102" t="s">
        <v>43</v>
      </c>
      <c r="D18" s="100" t="s">
        <v>45</v>
      </c>
      <c r="E18" s="99"/>
      <c r="F18" s="99"/>
      <c r="G18" s="99"/>
      <c r="H18" s="99"/>
      <c r="I18" s="99" t="s">
        <v>18</v>
      </c>
      <c r="J18" s="22" t="str">
        <f t="shared" si="0"/>
        <v/>
      </c>
      <c r="K18" s="6">
        <v>1</v>
      </c>
      <c r="L18" s="49">
        <f>SUM(N18:N20)</f>
        <v>2.25</v>
      </c>
      <c r="M18" s="27">
        <f t="shared" si="1"/>
        <v>1</v>
      </c>
      <c r="N18" s="30">
        <f t="shared" si="2"/>
        <v>0.75</v>
      </c>
      <c r="O18" s="27">
        <f t="shared" si="3"/>
        <v>1</v>
      </c>
    </row>
    <row r="19" spans="2:15" ht="15.75" customHeight="1">
      <c r="B19" s="44"/>
      <c r="C19" s="108"/>
      <c r="D19" s="59" t="s">
        <v>46</v>
      </c>
      <c r="E19" s="97"/>
      <c r="F19" s="97"/>
      <c r="G19" s="97"/>
      <c r="H19" s="97"/>
      <c r="I19" s="98" t="s">
        <v>18</v>
      </c>
      <c r="J19" s="22" t="str">
        <f t="shared" si="0"/>
        <v/>
      </c>
      <c r="K19" s="6">
        <v>1</v>
      </c>
      <c r="L19" s="61"/>
      <c r="M19" s="27">
        <f t="shared" si="1"/>
        <v>1</v>
      </c>
      <c r="N19" s="30">
        <f t="shared" si="2"/>
        <v>0.75</v>
      </c>
      <c r="O19" s="27">
        <f t="shared" si="3"/>
        <v>1</v>
      </c>
    </row>
    <row r="20" spans="2:15" ht="15.75" customHeight="1">
      <c r="B20" s="43"/>
      <c r="C20" s="103"/>
      <c r="D20" s="58" t="s">
        <v>47</v>
      </c>
      <c r="E20" s="99"/>
      <c r="F20" s="99"/>
      <c r="G20" s="99"/>
      <c r="H20" s="99"/>
      <c r="I20" s="99" t="s">
        <v>18</v>
      </c>
      <c r="J20" s="22" t="str">
        <f t="shared" si="0"/>
        <v/>
      </c>
      <c r="K20" s="6">
        <v>1</v>
      </c>
      <c r="L20" s="50"/>
      <c r="M20" s="27">
        <f t="shared" si="1"/>
        <v>1</v>
      </c>
      <c r="N20" s="30">
        <f t="shared" si="2"/>
        <v>0.75</v>
      </c>
      <c r="O20" s="27">
        <f t="shared" si="3"/>
        <v>1</v>
      </c>
    </row>
    <row r="21" spans="2:15" ht="15.75" customHeight="1">
      <c r="B21" s="104" t="s">
        <v>49</v>
      </c>
      <c r="C21" s="102" t="s">
        <v>48</v>
      </c>
      <c r="D21" s="100" t="s">
        <v>50</v>
      </c>
      <c r="E21" s="99"/>
      <c r="F21" s="99"/>
      <c r="G21" s="99"/>
      <c r="H21" s="99"/>
      <c r="I21" s="99" t="s">
        <v>18</v>
      </c>
      <c r="J21" s="22" t="str">
        <f t="shared" si="0"/>
        <v/>
      </c>
      <c r="K21" s="6">
        <v>1</v>
      </c>
      <c r="L21" s="49">
        <f>SUM(N21:N22)</f>
        <v>1.5</v>
      </c>
      <c r="M21" s="27">
        <f t="shared" si="1"/>
        <v>1</v>
      </c>
      <c r="N21" s="30">
        <f t="shared" si="2"/>
        <v>0.75</v>
      </c>
      <c r="O21" s="27">
        <f t="shared" si="3"/>
        <v>1</v>
      </c>
    </row>
    <row r="22" spans="2:15" ht="15.75" customHeight="1">
      <c r="B22" s="104"/>
      <c r="C22" s="103"/>
      <c r="D22" s="59" t="s">
        <v>51</v>
      </c>
      <c r="E22" s="97"/>
      <c r="F22" s="97"/>
      <c r="G22" s="97"/>
      <c r="H22" s="97"/>
      <c r="I22" s="98" t="s">
        <v>18</v>
      </c>
      <c r="J22" s="22" t="str">
        <f t="shared" si="0"/>
        <v/>
      </c>
      <c r="K22" s="6">
        <v>1</v>
      </c>
      <c r="L22" s="50"/>
      <c r="M22" s="27">
        <f t="shared" si="1"/>
        <v>1</v>
      </c>
      <c r="N22" s="30">
        <f t="shared" si="2"/>
        <v>0.75</v>
      </c>
      <c r="O22" s="27">
        <f t="shared" si="3"/>
        <v>1</v>
      </c>
    </row>
    <row r="23" spans="2:15" ht="15.75" customHeight="1">
      <c r="B23" s="109" t="s">
        <v>53</v>
      </c>
      <c r="C23" s="110" t="s">
        <v>52</v>
      </c>
      <c r="D23" s="58" t="s">
        <v>54</v>
      </c>
      <c r="E23" s="6"/>
      <c r="F23" s="6"/>
      <c r="G23" s="6"/>
      <c r="H23" s="6"/>
      <c r="I23" s="6" t="s">
        <v>18</v>
      </c>
      <c r="J23" s="22" t="str">
        <f t="shared" si="0"/>
        <v/>
      </c>
      <c r="K23" s="6">
        <v>1</v>
      </c>
      <c r="L23" s="49">
        <f>SUM(N23:N24)</f>
        <v>1.5</v>
      </c>
      <c r="M23" s="27">
        <f t="shared" si="1"/>
        <v>1</v>
      </c>
      <c r="N23" s="30">
        <f>(IF(G23&lt;&gt;"",1/3,0)+IF(H23&lt;&gt;"",2/3,0)+IF(I23&lt;&gt;"",1,0))*K$8*20*M23/SUM(M$9:M$24)</f>
        <v>0.75</v>
      </c>
      <c r="O23" s="27">
        <f t="shared" si="3"/>
        <v>1</v>
      </c>
    </row>
    <row r="24" spans="2:15" ht="15.75" customHeight="1">
      <c r="B24" s="43"/>
      <c r="C24" s="106"/>
      <c r="D24" s="59" t="s">
        <v>55</v>
      </c>
      <c r="E24" s="24"/>
      <c r="F24" s="24"/>
      <c r="G24" s="24"/>
      <c r="H24" s="24"/>
      <c r="I24" s="24" t="s">
        <v>18</v>
      </c>
      <c r="J24" s="22" t="str">
        <f t="shared" si="0"/>
        <v/>
      </c>
      <c r="K24" s="6">
        <v>1</v>
      </c>
      <c r="L24" s="50"/>
      <c r="M24" s="27">
        <f t="shared" si="1"/>
        <v>1</v>
      </c>
      <c r="N24" s="30">
        <f t="shared" ref="N24:N36" si="4">(IF(G24&lt;&gt;"",1/3,0)+IF(H24&lt;&gt;"",2/3,0)+IF(I24&lt;&gt;"",1,0))*K$8*20*M24/SUM(M$9:M$24)</f>
        <v>0.75</v>
      </c>
      <c r="O24" s="27">
        <f t="shared" si="3"/>
        <v>1</v>
      </c>
    </row>
    <row r="25" spans="2:15">
      <c r="B25" s="112" t="s">
        <v>56</v>
      </c>
      <c r="C25" s="112"/>
      <c r="D25" s="112"/>
      <c r="E25" s="112"/>
      <c r="F25" s="112"/>
      <c r="G25" s="112"/>
      <c r="H25" s="112"/>
      <c r="I25" s="112"/>
      <c r="J25" s="22"/>
      <c r="K25" s="25">
        <v>0.1</v>
      </c>
      <c r="L25" s="9">
        <f>SUM(L26:L29)</f>
        <v>2</v>
      </c>
      <c r="M25" s="27">
        <f>SUM(M26:M29)</f>
        <v>4</v>
      </c>
    </row>
    <row r="26" spans="2:15">
      <c r="B26" s="104"/>
      <c r="C26" s="104"/>
      <c r="D26" s="60" t="s">
        <v>57</v>
      </c>
      <c r="E26" s="7"/>
      <c r="F26" s="7"/>
      <c r="G26" s="7"/>
      <c r="H26" s="7"/>
      <c r="I26" s="7" t="s">
        <v>18</v>
      </c>
      <c r="J26" s="22" t="str">
        <f t="shared" ref="J26:J39" si="5">(IF(O26&lt;&gt;1,"◄",""))</f>
        <v/>
      </c>
      <c r="K26" s="6">
        <v>1</v>
      </c>
      <c r="L26" s="114">
        <f>SUM(N26:N29)</f>
        <v>2</v>
      </c>
      <c r="M26" s="27">
        <f t="shared" ref="M26:M39" si="6">IF(E26&lt;&gt;"",0,K26)</f>
        <v>1</v>
      </c>
      <c r="N26" s="30">
        <f>(IF(G26&lt;&gt;"",1/3,0)+IF(H26&lt;&gt;"",2/3,0)+IF(I26&lt;&gt;"",1,0))*K$25*20*M26/SUM(M$26:M$29)</f>
        <v>0.5</v>
      </c>
      <c r="O26" s="27">
        <f t="shared" si="3"/>
        <v>1</v>
      </c>
    </row>
    <row r="27" spans="2:15">
      <c r="B27" s="104"/>
      <c r="C27" s="104"/>
      <c r="D27" s="62" t="s">
        <v>58</v>
      </c>
      <c r="E27" s="24"/>
      <c r="F27" s="24"/>
      <c r="G27" s="24"/>
      <c r="H27" s="24"/>
      <c r="I27" s="24" t="s">
        <v>18</v>
      </c>
      <c r="J27" s="22" t="str">
        <f t="shared" si="5"/>
        <v/>
      </c>
      <c r="K27" s="6">
        <v>1</v>
      </c>
      <c r="L27" s="114"/>
      <c r="M27" s="27">
        <f t="shared" si="6"/>
        <v>1</v>
      </c>
      <c r="N27" s="30">
        <f t="shared" ref="N27:N29" si="7">(IF(G27&lt;&gt;"",1/3,0)+IF(H27&lt;&gt;"",2/3,0)+IF(I27&lt;&gt;"",1,0))*K$25*20*M27/SUM(M$26:M$29)</f>
        <v>0.5</v>
      </c>
      <c r="O27" s="27">
        <f t="shared" si="3"/>
        <v>1</v>
      </c>
    </row>
    <row r="28" spans="2:15">
      <c r="B28" s="104"/>
      <c r="C28" s="104"/>
      <c r="D28" s="58" t="s">
        <v>59</v>
      </c>
      <c r="E28" s="99"/>
      <c r="F28" s="99"/>
      <c r="G28" s="99"/>
      <c r="H28" s="99"/>
      <c r="I28" s="99" t="s">
        <v>18</v>
      </c>
      <c r="J28" s="22" t="str">
        <f t="shared" si="5"/>
        <v/>
      </c>
      <c r="K28" s="6">
        <v>1</v>
      </c>
      <c r="L28" s="114"/>
      <c r="M28" s="27">
        <f t="shared" si="6"/>
        <v>1</v>
      </c>
      <c r="N28" s="30">
        <f t="shared" si="7"/>
        <v>0.5</v>
      </c>
      <c r="O28" s="27">
        <f t="shared" si="3"/>
        <v>1</v>
      </c>
    </row>
    <row r="29" spans="2:15">
      <c r="B29" s="104"/>
      <c r="C29" s="104"/>
      <c r="D29" s="62" t="s">
        <v>60</v>
      </c>
      <c r="E29" s="24"/>
      <c r="F29" s="24"/>
      <c r="G29" s="24"/>
      <c r="H29" s="24"/>
      <c r="I29" s="24" t="s">
        <v>18</v>
      </c>
      <c r="J29" s="22" t="str">
        <f t="shared" si="5"/>
        <v/>
      </c>
      <c r="K29" s="6">
        <v>1</v>
      </c>
      <c r="L29" s="114"/>
      <c r="M29" s="27">
        <f t="shared" si="6"/>
        <v>1</v>
      </c>
      <c r="N29" s="30">
        <f t="shared" si="7"/>
        <v>0.5</v>
      </c>
      <c r="O29" s="27">
        <f t="shared" si="3"/>
        <v>1</v>
      </c>
    </row>
    <row r="30" spans="2:15" ht="15.75" customHeight="1">
      <c r="B30" s="113" t="s">
        <v>61</v>
      </c>
      <c r="C30" s="111"/>
      <c r="D30" s="46"/>
      <c r="E30" s="46"/>
      <c r="F30" s="46"/>
      <c r="G30" s="46"/>
      <c r="H30" s="46"/>
      <c r="I30" s="47"/>
      <c r="J30" s="22"/>
      <c r="K30" s="25">
        <v>0.3</v>
      </c>
      <c r="L30" s="9">
        <f>SUM(L31:L39)</f>
        <v>6</v>
      </c>
      <c r="M30" s="27">
        <f>SUM(M31:M39)</f>
        <v>9</v>
      </c>
    </row>
    <row r="31" spans="2:15" ht="15.75" customHeight="1">
      <c r="B31" s="116" t="s">
        <v>62</v>
      </c>
      <c r="C31" s="120" t="s">
        <v>76</v>
      </c>
      <c r="D31" s="57" t="s">
        <v>63</v>
      </c>
      <c r="E31" s="128"/>
      <c r="F31" s="128"/>
      <c r="G31" s="128"/>
      <c r="H31" s="128"/>
      <c r="I31" s="131" t="s">
        <v>18</v>
      </c>
      <c r="J31" s="127" t="str">
        <f>(IF(O31&lt;&gt;1,"◄",""))</f>
        <v/>
      </c>
      <c r="K31" s="6">
        <v>1</v>
      </c>
      <c r="L31" s="114">
        <f>SUM(N31:N34)</f>
        <v>2.6666666666666665</v>
      </c>
      <c r="M31" s="27">
        <f t="shared" si="6"/>
        <v>1</v>
      </c>
      <c r="N31" s="30">
        <f>(IF(G31&lt;&gt;"",1/3,0)+IF(H31&lt;&gt;"",2/3,0)+IF(I31&lt;&gt;"",1,0))*K$30*20*M31/SUM(M$31:M$39)</f>
        <v>0.66666666666666663</v>
      </c>
      <c r="O31" s="27">
        <f t="shared" si="3"/>
        <v>1</v>
      </c>
    </row>
    <row r="32" spans="2:15" ht="15.75" customHeight="1">
      <c r="B32" s="117"/>
      <c r="C32" s="121"/>
      <c r="D32" s="62" t="s">
        <v>64</v>
      </c>
      <c r="E32" s="129"/>
      <c r="F32" s="129"/>
      <c r="G32" s="129"/>
      <c r="H32" s="129"/>
      <c r="I32" s="130" t="s">
        <v>18</v>
      </c>
      <c r="J32" s="22" t="str">
        <f t="shared" si="5"/>
        <v/>
      </c>
      <c r="K32" s="6">
        <v>1</v>
      </c>
      <c r="L32" s="114"/>
      <c r="M32" s="27">
        <f t="shared" si="6"/>
        <v>1</v>
      </c>
      <c r="N32" s="30">
        <f t="shared" ref="N32:N39" si="8">(IF(G32&lt;&gt;"",1/3,0)+IF(H32&lt;&gt;"",2/3,0)+IF(I32&lt;&gt;"",1,0))*K$30*20*M32/SUM(M$31:M$39)</f>
        <v>0.66666666666666663</v>
      </c>
      <c r="O32" s="27">
        <f t="shared" si="3"/>
        <v>1</v>
      </c>
    </row>
    <row r="33" spans="2:15" ht="15.75" customHeight="1">
      <c r="B33" s="117"/>
      <c r="C33" s="121"/>
      <c r="D33" s="115" t="s">
        <v>65</v>
      </c>
      <c r="E33" s="128"/>
      <c r="F33" s="128"/>
      <c r="G33" s="128"/>
      <c r="H33" s="128"/>
      <c r="I33" s="131" t="s">
        <v>18</v>
      </c>
      <c r="J33" s="22" t="str">
        <f t="shared" si="5"/>
        <v/>
      </c>
      <c r="K33" s="6">
        <v>1</v>
      </c>
      <c r="L33" s="114"/>
      <c r="M33" s="27">
        <f t="shared" si="6"/>
        <v>1</v>
      </c>
      <c r="N33" s="30">
        <f t="shared" si="8"/>
        <v>0.66666666666666663</v>
      </c>
      <c r="O33" s="27">
        <f t="shared" si="3"/>
        <v>1</v>
      </c>
    </row>
    <row r="34" spans="2:15">
      <c r="B34" s="118"/>
      <c r="C34" s="122"/>
      <c r="D34" s="62" t="s">
        <v>66</v>
      </c>
      <c r="E34" s="129"/>
      <c r="F34" s="129"/>
      <c r="G34" s="129"/>
      <c r="H34" s="129"/>
      <c r="I34" s="130" t="s">
        <v>18</v>
      </c>
      <c r="J34" s="22" t="str">
        <f t="shared" si="5"/>
        <v/>
      </c>
      <c r="K34" s="6">
        <v>1</v>
      </c>
      <c r="L34" s="114"/>
      <c r="M34" s="27">
        <f t="shared" si="6"/>
        <v>1</v>
      </c>
      <c r="N34" s="30">
        <f t="shared" si="8"/>
        <v>0.66666666666666663</v>
      </c>
      <c r="O34" s="27">
        <f t="shared" si="3"/>
        <v>1</v>
      </c>
    </row>
    <row r="35" spans="2:15" ht="15.75" customHeight="1">
      <c r="B35" s="123" t="s">
        <v>16</v>
      </c>
      <c r="C35" s="63" t="s">
        <v>70</v>
      </c>
      <c r="D35" s="124" t="s">
        <v>71</v>
      </c>
      <c r="E35" s="99"/>
      <c r="F35" s="99"/>
      <c r="G35" s="99"/>
      <c r="H35" s="99"/>
      <c r="I35" s="99" t="s">
        <v>18</v>
      </c>
      <c r="J35" s="22" t="str">
        <f t="shared" si="5"/>
        <v/>
      </c>
      <c r="K35" s="6">
        <v>1</v>
      </c>
      <c r="L35" s="126">
        <f>SUM(N35:N39)</f>
        <v>3.333333333333333</v>
      </c>
      <c r="M35" s="27">
        <f t="shared" si="6"/>
        <v>1</v>
      </c>
      <c r="N35" s="30">
        <f t="shared" si="8"/>
        <v>0.66666666666666663</v>
      </c>
      <c r="O35" s="27">
        <f t="shared" si="3"/>
        <v>1</v>
      </c>
    </row>
    <row r="36" spans="2:15" ht="15.75" customHeight="1">
      <c r="B36" s="123"/>
      <c r="C36" s="63"/>
      <c r="D36" s="125" t="s">
        <v>72</v>
      </c>
      <c r="E36" s="129"/>
      <c r="F36" s="129"/>
      <c r="G36" s="129"/>
      <c r="H36" s="129"/>
      <c r="I36" s="130" t="s">
        <v>18</v>
      </c>
      <c r="J36" s="22" t="str">
        <f t="shared" si="5"/>
        <v/>
      </c>
      <c r="K36" s="6">
        <v>1</v>
      </c>
      <c r="L36" s="126"/>
      <c r="M36" s="27">
        <f t="shared" si="6"/>
        <v>1</v>
      </c>
      <c r="N36" s="30">
        <f t="shared" si="8"/>
        <v>0.66666666666666663</v>
      </c>
      <c r="O36" s="27">
        <f t="shared" si="3"/>
        <v>1</v>
      </c>
    </row>
    <row r="37" spans="2:15" ht="15.75" customHeight="1">
      <c r="B37" s="123"/>
      <c r="C37" s="63"/>
      <c r="D37" s="124" t="s">
        <v>73</v>
      </c>
      <c r="E37" s="99"/>
      <c r="F37" s="99"/>
      <c r="G37" s="99"/>
      <c r="H37" s="99"/>
      <c r="I37" s="99" t="s">
        <v>18</v>
      </c>
      <c r="J37" s="22" t="str">
        <f t="shared" si="5"/>
        <v/>
      </c>
      <c r="K37" s="6">
        <v>1</v>
      </c>
      <c r="L37" s="126"/>
      <c r="M37" s="27">
        <f t="shared" si="6"/>
        <v>1</v>
      </c>
      <c r="N37" s="30">
        <f t="shared" si="8"/>
        <v>0.66666666666666663</v>
      </c>
      <c r="O37" s="27">
        <f t="shared" si="3"/>
        <v>1</v>
      </c>
    </row>
    <row r="38" spans="2:15" ht="15.75" customHeight="1">
      <c r="B38" s="123"/>
      <c r="C38" s="63"/>
      <c r="D38" s="125" t="s">
        <v>74</v>
      </c>
      <c r="E38" s="129"/>
      <c r="F38" s="129"/>
      <c r="G38" s="129"/>
      <c r="H38" s="129"/>
      <c r="I38" s="130" t="s">
        <v>18</v>
      </c>
      <c r="J38" s="22" t="str">
        <f t="shared" si="5"/>
        <v/>
      </c>
      <c r="K38" s="6">
        <v>1</v>
      </c>
      <c r="L38" s="126"/>
      <c r="M38" s="27">
        <f t="shared" si="6"/>
        <v>1</v>
      </c>
      <c r="N38" s="30">
        <f t="shared" si="8"/>
        <v>0.66666666666666663</v>
      </c>
      <c r="O38" s="27">
        <f t="shared" si="3"/>
        <v>1</v>
      </c>
    </row>
    <row r="39" spans="2:15" ht="15.75" customHeight="1">
      <c r="B39" s="123"/>
      <c r="C39" s="63"/>
      <c r="D39" s="124" t="s">
        <v>75</v>
      </c>
      <c r="E39" s="99"/>
      <c r="F39" s="99"/>
      <c r="G39" s="99"/>
      <c r="H39" s="99"/>
      <c r="I39" s="99" t="s">
        <v>18</v>
      </c>
      <c r="J39" s="22" t="str">
        <f t="shared" si="5"/>
        <v/>
      </c>
      <c r="K39" s="6">
        <v>1</v>
      </c>
      <c r="L39" s="126"/>
      <c r="M39" s="27">
        <f t="shared" si="6"/>
        <v>1</v>
      </c>
      <c r="N39" s="30">
        <f t="shared" si="8"/>
        <v>0.66666666666666663</v>
      </c>
      <c r="O39" s="27">
        <f t="shared" si="3"/>
        <v>1</v>
      </c>
    </row>
    <row r="40" spans="2:15">
      <c r="K40" s="26">
        <f>SUM(K8+K25+K30)</f>
        <v>1</v>
      </c>
      <c r="N40" s="27"/>
      <c r="O40" s="27">
        <f>SUM(O9:O39)</f>
        <v>29</v>
      </c>
    </row>
    <row r="41" spans="2:15">
      <c r="D41" s="119" t="s">
        <v>67</v>
      </c>
      <c r="E41" s="12"/>
      <c r="F41" s="39">
        <f>M8/SUM(K9:K24)</f>
        <v>1</v>
      </c>
      <c r="G41" s="39"/>
      <c r="H41" s="39"/>
      <c r="I41" s="39"/>
    </row>
    <row r="42" spans="2:15">
      <c r="D42" s="119" t="s">
        <v>68</v>
      </c>
      <c r="E42" s="12"/>
      <c r="F42" s="39">
        <f>M25/SUM(K26:K29)</f>
        <v>1</v>
      </c>
      <c r="G42" s="39"/>
      <c r="H42" s="39"/>
      <c r="I42" s="39"/>
    </row>
    <row r="43" spans="2:15">
      <c r="D43" s="119" t="s">
        <v>69</v>
      </c>
      <c r="E43" s="12"/>
      <c r="F43" s="39">
        <f>M30/SUM(K31:K39)</f>
        <v>1</v>
      </c>
      <c r="G43" s="39"/>
      <c r="H43" s="39"/>
      <c r="I43" s="39"/>
    </row>
    <row r="44" spans="2:15" ht="27.95" customHeight="1" thickBot="1">
      <c r="D44" s="13" t="s">
        <v>10</v>
      </c>
      <c r="F44" s="40">
        <f>IF(OR(F41&lt;0.5,F42&lt;0.5,F43&lt;0.5),"Tx&lt;50",IF(O40&lt;&gt;29,"Erreur",(L8+L25+L30)))</f>
        <v>20</v>
      </c>
      <c r="G44" s="40"/>
      <c r="H44" s="32" t="s">
        <v>12</v>
      </c>
      <c r="I44" s="33"/>
    </row>
    <row r="45" spans="2:15" ht="24" customHeight="1" thickBot="1">
      <c r="B45" s="14"/>
      <c r="C45" s="15"/>
      <c r="D45" s="16" t="s">
        <v>11</v>
      </c>
      <c r="E45" s="17"/>
      <c r="F45" s="37">
        <v>20</v>
      </c>
      <c r="G45" s="37"/>
      <c r="H45" s="51" t="s">
        <v>12</v>
      </c>
      <c r="I45" s="51"/>
    </row>
    <row r="46" spans="2:15" ht="24" customHeight="1" thickBot="1">
      <c r="B46" s="14"/>
      <c r="C46" s="15"/>
      <c r="D46" s="18" t="s">
        <v>13</v>
      </c>
      <c r="E46" s="12"/>
      <c r="F46" s="38">
        <f>F45*5</f>
        <v>100</v>
      </c>
      <c r="G46" s="38"/>
      <c r="H46" s="36" t="s">
        <v>77</v>
      </c>
      <c r="I46" s="36"/>
    </row>
    <row r="47" spans="2:15">
      <c r="B47" s="31" t="s">
        <v>14</v>
      </c>
      <c r="C47" s="31"/>
      <c r="D47" s="31"/>
      <c r="E47" s="31"/>
      <c r="F47" s="31"/>
      <c r="G47" s="31"/>
      <c r="H47" s="31"/>
      <c r="I47" s="31"/>
    </row>
    <row r="49" spans="3:15">
      <c r="C49" s="15"/>
      <c r="D49" s="13" t="s">
        <v>25</v>
      </c>
      <c r="E49" s="17"/>
      <c r="F49" s="64">
        <f>IF('U51 PHASE 1 CONDUITE DE PROJET'!F44:G44="Erreur","Erreur",'U51 PHASE 1 CONDUITE DE PROJET'!F44:G44)</f>
        <v>20</v>
      </c>
      <c r="G49" s="64"/>
      <c r="H49" s="65" t="s">
        <v>19</v>
      </c>
      <c r="I49" s="65"/>
      <c r="J49" s="8"/>
      <c r="L49" s="27"/>
      <c r="M49" s="30"/>
      <c r="N49" s="27"/>
      <c r="O49"/>
    </row>
    <row r="50" spans="3:15">
      <c r="C50" s="67"/>
      <c r="D50" s="67"/>
      <c r="E50" s="12"/>
      <c r="F50" s="39"/>
      <c r="G50" s="39"/>
      <c r="H50" s="39"/>
      <c r="I50" s="39"/>
      <c r="J50" s="8"/>
      <c r="L50" s="27"/>
      <c r="M50" s="30"/>
      <c r="N50" s="27"/>
      <c r="O50"/>
    </row>
    <row r="51" spans="3:15">
      <c r="C51" s="15"/>
      <c r="D51" s="13" t="s">
        <v>20</v>
      </c>
      <c r="E51" s="17"/>
      <c r="F51" s="64">
        <f>IF(OR(G45="Erreur",F49="Erreur"),"Erreur",(F45+F49)/2)</f>
        <v>20</v>
      </c>
      <c r="G51" s="64"/>
      <c r="H51" s="65" t="s">
        <v>19</v>
      </c>
      <c r="I51" s="65"/>
      <c r="J51" s="8"/>
      <c r="L51" s="27"/>
      <c r="M51" s="30"/>
      <c r="N51" s="27"/>
      <c r="O51"/>
    </row>
    <row r="52" spans="3:15" ht="16.5" thickBot="1">
      <c r="C52" s="67"/>
      <c r="D52" s="67"/>
      <c r="E52" s="12"/>
      <c r="F52" s="90"/>
      <c r="G52" s="90"/>
      <c r="H52" s="90"/>
      <c r="I52" s="90"/>
      <c r="J52" s="8"/>
      <c r="L52" s="27"/>
      <c r="M52" s="30"/>
      <c r="N52" s="27"/>
      <c r="O52"/>
    </row>
    <row r="53" spans="3:15" ht="16.5" thickBot="1">
      <c r="C53" s="15"/>
      <c r="D53" s="16" t="s">
        <v>11</v>
      </c>
      <c r="E53" s="17"/>
      <c r="F53" s="68"/>
      <c r="G53" s="89"/>
      <c r="H53" s="88" t="s">
        <v>12</v>
      </c>
      <c r="I53" s="69"/>
      <c r="J53" s="92"/>
      <c r="L53" s="27"/>
      <c r="M53" s="30"/>
      <c r="N53" s="27"/>
      <c r="O53"/>
    </row>
    <row r="54" spans="3:15">
      <c r="C54" s="66"/>
      <c r="D54" s="67"/>
      <c r="E54" s="67"/>
      <c r="F54" s="12"/>
      <c r="G54" s="87"/>
      <c r="H54" s="87"/>
      <c r="I54" s="87"/>
      <c r="J54" s="39"/>
    </row>
    <row r="55" spans="3:15">
      <c r="C55" s="31" t="s">
        <v>14</v>
      </c>
      <c r="D55" s="31"/>
      <c r="E55" s="31"/>
      <c r="F55" s="31"/>
      <c r="G55" s="31"/>
      <c r="H55" s="31"/>
      <c r="I55" s="31"/>
      <c r="J55" s="31"/>
    </row>
    <row r="56" spans="3:15" ht="16.5" thickBot="1">
      <c r="C56" s="70"/>
      <c r="D56" s="70"/>
      <c r="E56" s="91" t="str">
        <f>(IF(Q39&gt;33,"ATTENTION. Erreur de saisie : cocher une seule colonne par ligne ! Voir repères ◄ à droite de la grille.",""))</f>
        <v/>
      </c>
      <c r="F56" s="91"/>
      <c r="G56" s="91"/>
      <c r="H56" s="91"/>
      <c r="I56" s="91"/>
      <c r="J56" s="91"/>
    </row>
    <row r="57" spans="3:15">
      <c r="C57" s="79" t="s">
        <v>21</v>
      </c>
      <c r="D57" s="80"/>
      <c r="E57" s="80"/>
      <c r="F57" s="80"/>
      <c r="G57" s="80"/>
      <c r="H57" s="80"/>
      <c r="I57" s="80"/>
      <c r="J57" s="81"/>
    </row>
    <row r="58" spans="3:15">
      <c r="C58" s="82"/>
      <c r="D58" s="78"/>
      <c r="E58" s="78"/>
      <c r="F58" s="78"/>
      <c r="G58" s="78"/>
      <c r="H58" s="78"/>
      <c r="I58" s="78"/>
      <c r="J58" s="83"/>
    </row>
    <row r="59" spans="3:15">
      <c r="C59" s="82"/>
      <c r="D59" s="78"/>
      <c r="E59" s="78"/>
      <c r="F59" s="78"/>
      <c r="G59" s="78"/>
      <c r="H59" s="78"/>
      <c r="I59" s="78"/>
      <c r="J59" s="83"/>
    </row>
    <row r="60" spans="3:15">
      <c r="C60" s="82"/>
      <c r="D60" s="78"/>
      <c r="E60" s="78"/>
      <c r="F60" s="78"/>
      <c r="G60" s="78"/>
      <c r="H60" s="78"/>
      <c r="I60" s="78"/>
      <c r="J60" s="83"/>
    </row>
    <row r="61" spans="3:15">
      <c r="C61" s="82"/>
      <c r="D61" s="78"/>
      <c r="E61" s="78"/>
      <c r="F61" s="78"/>
      <c r="G61" s="78"/>
      <c r="H61" s="78"/>
      <c r="I61" s="78"/>
      <c r="J61" s="83"/>
    </row>
    <row r="62" spans="3:15" ht="16.5" thickBot="1">
      <c r="C62" s="84"/>
      <c r="D62" s="85"/>
      <c r="E62" s="85"/>
      <c r="F62" s="85"/>
      <c r="G62" s="85"/>
      <c r="H62" s="85"/>
      <c r="I62" s="85"/>
      <c r="J62" s="86"/>
    </row>
    <row r="63" spans="3:15" ht="16.5" thickBot="1">
      <c r="C63" s="71"/>
      <c r="D63" s="72"/>
      <c r="E63" s="72"/>
      <c r="F63" s="73"/>
      <c r="G63" s="73"/>
      <c r="H63" s="73"/>
      <c r="I63" s="73"/>
      <c r="J63" s="73"/>
    </row>
    <row r="64" spans="3:15">
      <c r="C64" s="94" t="s">
        <v>24</v>
      </c>
      <c r="D64" s="93" t="s">
        <v>22</v>
      </c>
      <c r="E64" s="93"/>
      <c r="F64" s="74"/>
      <c r="G64" s="75" t="s">
        <v>23</v>
      </c>
      <c r="H64" s="76"/>
      <c r="I64" s="76"/>
      <c r="J64" s="77"/>
    </row>
    <row r="65" spans="3:10" ht="65.25" customHeight="1" thickBot="1">
      <c r="C65" s="95"/>
      <c r="D65" s="96"/>
      <c r="E65" s="96"/>
      <c r="F65" s="12"/>
      <c r="G65" s="132"/>
      <c r="H65" s="133"/>
      <c r="I65" s="133"/>
      <c r="J65" s="134"/>
    </row>
  </sheetData>
  <mergeCells count="58">
    <mergeCell ref="C55:J55"/>
    <mergeCell ref="E56:J56"/>
    <mergeCell ref="C57:J57"/>
    <mergeCell ref="D64:E64"/>
    <mergeCell ref="G64:J64"/>
    <mergeCell ref="D65:E65"/>
    <mergeCell ref="G65:J65"/>
    <mergeCell ref="F51:G51"/>
    <mergeCell ref="H51:I51"/>
    <mergeCell ref="F52:I52"/>
    <mergeCell ref="F53:G53"/>
    <mergeCell ref="H53:I53"/>
    <mergeCell ref="G54:J54"/>
    <mergeCell ref="F46:G46"/>
    <mergeCell ref="H46:I46"/>
    <mergeCell ref="B47:I47"/>
    <mergeCell ref="F49:G49"/>
    <mergeCell ref="H49:I49"/>
    <mergeCell ref="F50:I50"/>
    <mergeCell ref="F41:I41"/>
    <mergeCell ref="F42:I42"/>
    <mergeCell ref="F43:I43"/>
    <mergeCell ref="F44:G44"/>
    <mergeCell ref="H44:I44"/>
    <mergeCell ref="F45:G45"/>
    <mergeCell ref="H45:I45"/>
    <mergeCell ref="B30:I30"/>
    <mergeCell ref="B31:B34"/>
    <mergeCell ref="C31:C34"/>
    <mergeCell ref="L31:L34"/>
    <mergeCell ref="B35:B39"/>
    <mergeCell ref="C35:C39"/>
    <mergeCell ref="L35:L39"/>
    <mergeCell ref="B23:B24"/>
    <mergeCell ref="C23:C24"/>
    <mergeCell ref="L23:L24"/>
    <mergeCell ref="B25:I25"/>
    <mergeCell ref="B26:C29"/>
    <mergeCell ref="L26:L29"/>
    <mergeCell ref="B18:B20"/>
    <mergeCell ref="C18:C20"/>
    <mergeCell ref="L18:L20"/>
    <mergeCell ref="B21:B22"/>
    <mergeCell ref="C21:C22"/>
    <mergeCell ref="L21:L22"/>
    <mergeCell ref="B13:B14"/>
    <mergeCell ref="C13:C14"/>
    <mergeCell ref="L13:L14"/>
    <mergeCell ref="B15:B17"/>
    <mergeCell ref="C15:C17"/>
    <mergeCell ref="L15:L17"/>
    <mergeCell ref="E1:L1"/>
    <mergeCell ref="E2:L2"/>
    <mergeCell ref="B7:C7"/>
    <mergeCell ref="B8:I8"/>
    <mergeCell ref="B9:B12"/>
    <mergeCell ref="C9:C12"/>
    <mergeCell ref="L9:L12"/>
  </mergeCells>
  <pageMargins left="0.75" right="0.75" top="1" bottom="1" header="0.5" footer="0.5"/>
  <pageSetup paperSize="9" orientation="portrait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>
  <dimension ref="B1:O58"/>
  <sheetViews>
    <sheetView tabSelected="1" topLeftCell="A34" zoomScale="70" zoomScaleNormal="70" workbookViewId="0">
      <selection activeCell="A49" sqref="A49:XFD55"/>
    </sheetView>
  </sheetViews>
  <sheetFormatPr baseColWidth="10" defaultRowHeight="15.75"/>
  <cols>
    <col min="1" max="1" width="3" customWidth="1"/>
    <col min="2" max="2" width="6.5" customWidth="1"/>
    <col min="3" max="3" width="43.375" style="4" customWidth="1"/>
    <col min="4" max="4" width="110.75" customWidth="1"/>
    <col min="5" max="5" width="5.125" customWidth="1"/>
    <col min="6" max="6" width="5" customWidth="1"/>
    <col min="7" max="7" width="5.875" customWidth="1"/>
    <col min="8" max="8" width="5.625" customWidth="1"/>
    <col min="9" max="9" width="5.5" customWidth="1"/>
    <col min="10" max="10" width="6.125" style="11" customWidth="1"/>
    <col min="11" max="12" width="11" style="8"/>
    <col min="13" max="13" width="7.625" style="27" customWidth="1"/>
    <col min="14" max="14" width="8.5" style="30" customWidth="1"/>
    <col min="15" max="15" width="6" style="27" customWidth="1"/>
  </cols>
  <sheetData>
    <row r="1" spans="2:15" s="10" customFormat="1" ht="33" customHeight="1">
      <c r="B1" s="53" t="s">
        <v>17</v>
      </c>
      <c r="C1" s="21"/>
      <c r="E1" s="34" t="s">
        <v>15</v>
      </c>
      <c r="F1" s="34"/>
      <c r="G1" s="34"/>
      <c r="H1" s="34"/>
      <c r="I1" s="34"/>
      <c r="J1" s="34"/>
      <c r="K1" s="34"/>
      <c r="L1" s="34"/>
      <c r="M1" s="27"/>
      <c r="N1" s="28"/>
      <c r="O1" s="27"/>
    </row>
    <row r="2" spans="2:15" s="19" customFormat="1" ht="36.75" customHeight="1">
      <c r="B2" s="55" t="s">
        <v>26</v>
      </c>
      <c r="E2" s="136"/>
      <c r="F2" s="137"/>
      <c r="G2" s="137"/>
      <c r="H2" s="137"/>
      <c r="I2" s="137"/>
      <c r="J2" s="137"/>
      <c r="K2" s="137"/>
      <c r="L2" s="137"/>
      <c r="M2" s="20"/>
      <c r="N2" s="29"/>
      <c r="O2" s="20"/>
    </row>
    <row r="3" spans="2:15" s="19" customFormat="1" ht="18.75">
      <c r="B3" s="56" t="s">
        <v>27</v>
      </c>
      <c r="E3" s="23"/>
      <c r="F3" s="23"/>
      <c r="G3" s="23"/>
      <c r="H3" s="23"/>
      <c r="I3" s="23"/>
      <c r="J3" s="23"/>
      <c r="K3" s="23"/>
      <c r="L3" s="23"/>
      <c r="M3" s="20"/>
      <c r="N3" s="29"/>
      <c r="O3" s="20"/>
    </row>
    <row r="4" spans="2:15" s="19" customFormat="1" ht="18.75">
      <c r="B4" s="55" t="s">
        <v>28</v>
      </c>
      <c r="E4" s="23"/>
      <c r="F4" s="23"/>
      <c r="G4" s="23"/>
      <c r="H4" s="23"/>
      <c r="I4" s="23"/>
      <c r="J4" s="23"/>
      <c r="K4" s="23"/>
      <c r="L4" s="23"/>
      <c r="M4" s="20"/>
      <c r="N4" s="29"/>
      <c r="O4" s="20"/>
    </row>
    <row r="5" spans="2:15" s="19" customFormat="1" ht="18.75">
      <c r="B5" s="54"/>
      <c r="E5" s="23"/>
      <c r="F5" s="23"/>
      <c r="G5" s="23"/>
      <c r="H5" s="23"/>
      <c r="I5" s="23"/>
      <c r="J5" s="23"/>
      <c r="K5" s="23"/>
      <c r="L5" s="23"/>
      <c r="M5" s="20"/>
      <c r="N5" s="29"/>
      <c r="O5" s="20"/>
    </row>
    <row r="7" spans="2:15">
      <c r="B7" s="48" t="s">
        <v>7</v>
      </c>
      <c r="C7" s="48"/>
      <c r="D7" s="1" t="s">
        <v>6</v>
      </c>
      <c r="E7" s="2" t="s">
        <v>2</v>
      </c>
      <c r="F7" s="3">
        <v>0</v>
      </c>
      <c r="G7" s="3" t="s">
        <v>3</v>
      </c>
      <c r="H7" s="3" t="s">
        <v>4</v>
      </c>
      <c r="I7" s="3" t="s">
        <v>5</v>
      </c>
      <c r="K7" s="5" t="s">
        <v>8</v>
      </c>
      <c r="L7" s="5" t="s">
        <v>9</v>
      </c>
    </row>
    <row r="8" spans="2:15" ht="16.5" customHeight="1">
      <c r="B8" s="45" t="s">
        <v>31</v>
      </c>
      <c r="C8" s="46"/>
      <c r="D8" s="46"/>
      <c r="E8" s="46"/>
      <c r="F8" s="46"/>
      <c r="G8" s="46"/>
      <c r="H8" s="46"/>
      <c r="I8" s="47"/>
      <c r="K8" s="25">
        <v>0.6</v>
      </c>
      <c r="L8" s="9">
        <f>SUM(L9:L24)</f>
        <v>12</v>
      </c>
      <c r="M8" s="27">
        <f>SUM(M9:M24)</f>
        <v>16</v>
      </c>
    </row>
    <row r="9" spans="2:15" ht="15.75" customHeight="1">
      <c r="B9" s="41" t="s">
        <v>29</v>
      </c>
      <c r="C9" s="101" t="s">
        <v>30</v>
      </c>
      <c r="D9" s="100" t="s">
        <v>32</v>
      </c>
      <c r="E9" s="6"/>
      <c r="F9" s="6"/>
      <c r="G9" s="6"/>
      <c r="H9" s="6"/>
      <c r="I9" s="6" t="s">
        <v>18</v>
      </c>
      <c r="J9" s="22" t="str">
        <f t="shared" ref="J9:J24" si="0">(IF(O9&lt;&gt;1,"◄",""))</f>
        <v/>
      </c>
      <c r="K9" s="6">
        <v>1</v>
      </c>
      <c r="L9" s="49">
        <f>SUM(N9:N12)</f>
        <v>3</v>
      </c>
      <c r="M9" s="27">
        <f>IF(E9&lt;&gt;"",0,K9)</f>
        <v>1</v>
      </c>
      <c r="N9" s="30">
        <f>(IF(G9&lt;&gt;"",1/3,0)+IF(H9&lt;&gt;"",2/3,0)+IF(I9&lt;&gt;"",1,0))*K$8*20*M9/SUM(M$9:M$24)</f>
        <v>0.75</v>
      </c>
      <c r="O9" s="27">
        <f>COUNTA(E9:I9)</f>
        <v>1</v>
      </c>
    </row>
    <row r="10" spans="2:15" ht="15.75" customHeight="1">
      <c r="B10" s="41"/>
      <c r="C10" s="101"/>
      <c r="D10" s="59" t="s">
        <v>0</v>
      </c>
      <c r="E10" s="97"/>
      <c r="F10" s="97"/>
      <c r="G10" s="97"/>
      <c r="H10" s="97"/>
      <c r="I10" s="98" t="s">
        <v>18</v>
      </c>
      <c r="J10" s="22" t="str">
        <f t="shared" si="0"/>
        <v/>
      </c>
      <c r="K10" s="6">
        <v>1</v>
      </c>
      <c r="L10" s="61"/>
      <c r="M10" s="27">
        <f t="shared" ref="M10:M24" si="1">IF(E10&lt;&gt;"",0,K10)</f>
        <v>1</v>
      </c>
      <c r="N10" s="30">
        <f t="shared" ref="N10:N22" si="2">(IF(G10&lt;&gt;"",1/3,0)+IF(H10&lt;&gt;"",2/3,0)+IF(I10&lt;&gt;"",1,0))*K$8*20*M10/SUM(M$9:M$24)</f>
        <v>0.75</v>
      </c>
      <c r="O10" s="27">
        <f t="shared" ref="O10:O39" si="3">COUNTA(E10:I10)</f>
        <v>1</v>
      </c>
    </row>
    <row r="11" spans="2:15" ht="15.75" customHeight="1">
      <c r="B11" s="41"/>
      <c r="C11" s="101"/>
      <c r="D11" s="58" t="s">
        <v>33</v>
      </c>
      <c r="E11" s="6"/>
      <c r="F11" s="6"/>
      <c r="G11" s="6"/>
      <c r="H11" s="6"/>
      <c r="I11" s="6" t="s">
        <v>18</v>
      </c>
      <c r="J11" s="22" t="str">
        <f t="shared" si="0"/>
        <v/>
      </c>
      <c r="K11" s="6">
        <v>1</v>
      </c>
      <c r="L11" s="61"/>
      <c r="M11" s="27">
        <f t="shared" si="1"/>
        <v>1</v>
      </c>
      <c r="N11" s="30">
        <f t="shared" si="2"/>
        <v>0.75</v>
      </c>
      <c r="O11" s="27">
        <f t="shared" si="3"/>
        <v>1</v>
      </c>
    </row>
    <row r="12" spans="2:15" ht="15.75" customHeight="1">
      <c r="B12" s="41"/>
      <c r="C12" s="52"/>
      <c r="D12" s="59" t="s">
        <v>34</v>
      </c>
      <c r="E12" s="97"/>
      <c r="F12" s="97"/>
      <c r="G12" s="97"/>
      <c r="H12" s="97"/>
      <c r="I12" s="98" t="s">
        <v>18</v>
      </c>
      <c r="J12" s="22" t="str">
        <f t="shared" si="0"/>
        <v/>
      </c>
      <c r="K12" s="6">
        <v>1</v>
      </c>
      <c r="L12" s="50"/>
      <c r="M12" s="27">
        <f t="shared" si="1"/>
        <v>1</v>
      </c>
      <c r="N12" s="30">
        <f t="shared" si="2"/>
        <v>0.75</v>
      </c>
      <c r="O12" s="27">
        <f t="shared" si="3"/>
        <v>1</v>
      </c>
    </row>
    <row r="13" spans="2:15" ht="15.75" customHeight="1">
      <c r="B13" s="104" t="s">
        <v>35</v>
      </c>
      <c r="C13" s="102" t="s">
        <v>36</v>
      </c>
      <c r="D13" s="57" t="s">
        <v>37</v>
      </c>
      <c r="E13" s="99"/>
      <c r="F13" s="99"/>
      <c r="G13" s="99"/>
      <c r="H13" s="99"/>
      <c r="I13" s="99" t="s">
        <v>18</v>
      </c>
      <c r="J13" s="22" t="str">
        <f t="shared" si="0"/>
        <v/>
      </c>
      <c r="K13" s="6">
        <v>1</v>
      </c>
      <c r="L13" s="49">
        <f>SUM(N13:N14)</f>
        <v>1.5</v>
      </c>
      <c r="M13" s="27">
        <f t="shared" si="1"/>
        <v>1</v>
      </c>
      <c r="N13" s="30">
        <f t="shared" si="2"/>
        <v>0.75</v>
      </c>
      <c r="O13" s="27">
        <f t="shared" si="3"/>
        <v>1</v>
      </c>
    </row>
    <row r="14" spans="2:15" ht="15.75" customHeight="1">
      <c r="B14" s="104"/>
      <c r="C14" s="103"/>
      <c r="D14" s="59" t="s">
        <v>38</v>
      </c>
      <c r="E14" s="97"/>
      <c r="F14" s="97"/>
      <c r="G14" s="97"/>
      <c r="H14" s="97"/>
      <c r="I14" s="98" t="s">
        <v>18</v>
      </c>
      <c r="J14" s="22" t="str">
        <f t="shared" si="0"/>
        <v/>
      </c>
      <c r="K14" s="6">
        <v>1</v>
      </c>
      <c r="L14" s="50"/>
      <c r="M14" s="27">
        <f t="shared" si="1"/>
        <v>1</v>
      </c>
      <c r="N14" s="30">
        <f t="shared" si="2"/>
        <v>0.75</v>
      </c>
      <c r="O14" s="27">
        <f t="shared" si="3"/>
        <v>1</v>
      </c>
    </row>
    <row r="15" spans="2:15" ht="15.75" customHeight="1">
      <c r="B15" s="42" t="s">
        <v>40</v>
      </c>
      <c r="C15" s="105" t="s">
        <v>39</v>
      </c>
      <c r="D15" s="57" t="s">
        <v>1</v>
      </c>
      <c r="E15" s="99"/>
      <c r="F15" s="99"/>
      <c r="G15" s="99"/>
      <c r="H15" s="99"/>
      <c r="I15" s="99" t="s">
        <v>18</v>
      </c>
      <c r="J15" s="22" t="str">
        <f t="shared" si="0"/>
        <v/>
      </c>
      <c r="K15" s="6">
        <v>1</v>
      </c>
      <c r="L15" s="49">
        <f>SUM(N15:N17)</f>
        <v>2.25</v>
      </c>
      <c r="M15" s="27">
        <f t="shared" si="1"/>
        <v>1</v>
      </c>
      <c r="N15" s="30">
        <f t="shared" si="2"/>
        <v>0.75</v>
      </c>
      <c r="O15" s="27">
        <f t="shared" si="3"/>
        <v>1</v>
      </c>
    </row>
    <row r="16" spans="2:15" ht="15.75" customHeight="1">
      <c r="B16" s="44"/>
      <c r="C16" s="107"/>
      <c r="D16" s="59" t="s">
        <v>41</v>
      </c>
      <c r="E16" s="97"/>
      <c r="F16" s="97"/>
      <c r="G16" s="97"/>
      <c r="H16" s="97"/>
      <c r="I16" s="98" t="s">
        <v>18</v>
      </c>
      <c r="J16" s="22" t="str">
        <f t="shared" si="0"/>
        <v/>
      </c>
      <c r="K16" s="6">
        <v>1</v>
      </c>
      <c r="L16" s="61"/>
      <c r="M16" s="27">
        <f t="shared" si="1"/>
        <v>1</v>
      </c>
      <c r="N16" s="30">
        <f t="shared" si="2"/>
        <v>0.75</v>
      </c>
      <c r="O16" s="27">
        <f t="shared" si="3"/>
        <v>1</v>
      </c>
    </row>
    <row r="17" spans="2:15" ht="15.75" customHeight="1">
      <c r="B17" s="43"/>
      <c r="C17" s="106"/>
      <c r="D17" s="58" t="s">
        <v>42</v>
      </c>
      <c r="E17" s="99"/>
      <c r="F17" s="99"/>
      <c r="G17" s="99"/>
      <c r="H17" s="99"/>
      <c r="I17" s="99" t="s">
        <v>18</v>
      </c>
      <c r="J17" s="22" t="str">
        <f t="shared" si="0"/>
        <v/>
      </c>
      <c r="K17" s="6">
        <v>1</v>
      </c>
      <c r="L17" s="50"/>
      <c r="M17" s="27">
        <f t="shared" si="1"/>
        <v>1</v>
      </c>
      <c r="N17" s="30">
        <f t="shared" si="2"/>
        <v>0.75</v>
      </c>
      <c r="O17" s="27">
        <f t="shared" si="3"/>
        <v>1</v>
      </c>
    </row>
    <row r="18" spans="2:15" ht="15.75" customHeight="1">
      <c r="B18" s="42" t="s">
        <v>44</v>
      </c>
      <c r="C18" s="102" t="s">
        <v>43</v>
      </c>
      <c r="D18" s="100" t="s">
        <v>45</v>
      </c>
      <c r="E18" s="99"/>
      <c r="F18" s="99"/>
      <c r="G18" s="99"/>
      <c r="H18" s="99"/>
      <c r="I18" s="99" t="s">
        <v>18</v>
      </c>
      <c r="J18" s="22" t="str">
        <f t="shared" si="0"/>
        <v/>
      </c>
      <c r="K18" s="6">
        <v>1</v>
      </c>
      <c r="L18" s="49">
        <f>SUM(N18:N20)</f>
        <v>2.25</v>
      </c>
      <c r="M18" s="27">
        <f t="shared" si="1"/>
        <v>1</v>
      </c>
      <c r="N18" s="30">
        <f t="shared" si="2"/>
        <v>0.75</v>
      </c>
      <c r="O18" s="27">
        <f t="shared" si="3"/>
        <v>1</v>
      </c>
    </row>
    <row r="19" spans="2:15" ht="15.75" customHeight="1">
      <c r="B19" s="44"/>
      <c r="C19" s="108"/>
      <c r="D19" s="59" t="s">
        <v>46</v>
      </c>
      <c r="E19" s="97"/>
      <c r="F19" s="97"/>
      <c r="G19" s="97"/>
      <c r="H19" s="97"/>
      <c r="I19" s="98" t="s">
        <v>18</v>
      </c>
      <c r="J19" s="22" t="str">
        <f t="shared" si="0"/>
        <v/>
      </c>
      <c r="K19" s="6">
        <v>1</v>
      </c>
      <c r="L19" s="61"/>
      <c r="M19" s="27">
        <f t="shared" si="1"/>
        <v>1</v>
      </c>
      <c r="N19" s="30">
        <f t="shared" si="2"/>
        <v>0.75</v>
      </c>
      <c r="O19" s="27">
        <f t="shared" si="3"/>
        <v>1</v>
      </c>
    </row>
    <row r="20" spans="2:15" ht="15.75" customHeight="1">
      <c r="B20" s="43"/>
      <c r="C20" s="103"/>
      <c r="D20" s="58" t="s">
        <v>47</v>
      </c>
      <c r="E20" s="99"/>
      <c r="F20" s="99"/>
      <c r="G20" s="99"/>
      <c r="H20" s="99"/>
      <c r="I20" s="99" t="s">
        <v>18</v>
      </c>
      <c r="J20" s="22" t="str">
        <f t="shared" si="0"/>
        <v/>
      </c>
      <c r="K20" s="6">
        <v>1</v>
      </c>
      <c r="L20" s="50"/>
      <c r="M20" s="27">
        <f t="shared" si="1"/>
        <v>1</v>
      </c>
      <c r="N20" s="30">
        <f t="shared" si="2"/>
        <v>0.75</v>
      </c>
      <c r="O20" s="27">
        <f t="shared" si="3"/>
        <v>1</v>
      </c>
    </row>
    <row r="21" spans="2:15" ht="15.75" customHeight="1">
      <c r="B21" s="104" t="s">
        <v>49</v>
      </c>
      <c r="C21" s="102" t="s">
        <v>48</v>
      </c>
      <c r="D21" s="100" t="s">
        <v>50</v>
      </c>
      <c r="E21" s="99"/>
      <c r="F21" s="99"/>
      <c r="G21" s="99"/>
      <c r="H21" s="99"/>
      <c r="I21" s="99" t="s">
        <v>18</v>
      </c>
      <c r="J21" s="22" t="str">
        <f t="shared" si="0"/>
        <v/>
      </c>
      <c r="K21" s="6">
        <v>1</v>
      </c>
      <c r="L21" s="49">
        <f>SUM(N21:N22)</f>
        <v>1.5</v>
      </c>
      <c r="M21" s="27">
        <f t="shared" si="1"/>
        <v>1</v>
      </c>
      <c r="N21" s="30">
        <f t="shared" si="2"/>
        <v>0.75</v>
      </c>
      <c r="O21" s="27">
        <f t="shared" si="3"/>
        <v>1</v>
      </c>
    </row>
    <row r="22" spans="2:15" ht="15.75" customHeight="1">
      <c r="B22" s="104"/>
      <c r="C22" s="103"/>
      <c r="D22" s="59" t="s">
        <v>51</v>
      </c>
      <c r="E22" s="97"/>
      <c r="F22" s="97"/>
      <c r="G22" s="97"/>
      <c r="H22" s="97"/>
      <c r="I22" s="98" t="s">
        <v>18</v>
      </c>
      <c r="J22" s="22" t="str">
        <f t="shared" si="0"/>
        <v/>
      </c>
      <c r="K22" s="6">
        <v>1</v>
      </c>
      <c r="L22" s="50"/>
      <c r="M22" s="27">
        <f t="shared" si="1"/>
        <v>1</v>
      </c>
      <c r="N22" s="30">
        <f t="shared" si="2"/>
        <v>0.75</v>
      </c>
      <c r="O22" s="27">
        <f t="shared" si="3"/>
        <v>1</v>
      </c>
    </row>
    <row r="23" spans="2:15" ht="15.75" customHeight="1">
      <c r="B23" s="109" t="s">
        <v>53</v>
      </c>
      <c r="C23" s="110" t="s">
        <v>52</v>
      </c>
      <c r="D23" s="58" t="s">
        <v>54</v>
      </c>
      <c r="E23" s="6"/>
      <c r="F23" s="6"/>
      <c r="G23" s="6"/>
      <c r="H23" s="6"/>
      <c r="I23" s="6" t="s">
        <v>18</v>
      </c>
      <c r="J23" s="22" t="str">
        <f t="shared" si="0"/>
        <v/>
      </c>
      <c r="K23" s="6">
        <v>1</v>
      </c>
      <c r="L23" s="49">
        <f>SUM(N23:N24)</f>
        <v>1.5</v>
      </c>
      <c r="M23" s="27">
        <f t="shared" si="1"/>
        <v>1</v>
      </c>
      <c r="N23" s="30">
        <f>(IF(G23&lt;&gt;"",1/3,0)+IF(H23&lt;&gt;"",2/3,0)+IF(I23&lt;&gt;"",1,0))*K$8*20*M23/SUM(M$9:M$24)</f>
        <v>0.75</v>
      </c>
      <c r="O23" s="27">
        <f t="shared" si="3"/>
        <v>1</v>
      </c>
    </row>
    <row r="24" spans="2:15" ht="15.75" customHeight="1">
      <c r="B24" s="43"/>
      <c r="C24" s="106"/>
      <c r="D24" s="59" t="s">
        <v>55</v>
      </c>
      <c r="E24" s="24"/>
      <c r="F24" s="24"/>
      <c r="G24" s="24"/>
      <c r="H24" s="24"/>
      <c r="I24" s="24" t="s">
        <v>18</v>
      </c>
      <c r="J24" s="22" t="str">
        <f t="shared" si="0"/>
        <v/>
      </c>
      <c r="K24" s="6">
        <v>1</v>
      </c>
      <c r="L24" s="50"/>
      <c r="M24" s="27">
        <f t="shared" si="1"/>
        <v>1</v>
      </c>
      <c r="N24" s="30">
        <f t="shared" ref="N24:N36" si="4">(IF(G24&lt;&gt;"",1/3,0)+IF(H24&lt;&gt;"",2/3,0)+IF(I24&lt;&gt;"",1,0))*K$8*20*M24/SUM(M$9:M$24)</f>
        <v>0.75</v>
      </c>
      <c r="O24" s="27">
        <f t="shared" si="3"/>
        <v>1</v>
      </c>
    </row>
    <row r="25" spans="2:15">
      <c r="B25" s="112" t="s">
        <v>56</v>
      </c>
      <c r="C25" s="112"/>
      <c r="D25" s="112"/>
      <c r="E25" s="112"/>
      <c r="F25" s="112"/>
      <c r="G25" s="112"/>
      <c r="H25" s="112"/>
      <c r="I25" s="112"/>
      <c r="J25" s="22"/>
      <c r="K25" s="25">
        <v>0.1</v>
      </c>
      <c r="L25" s="9">
        <f>SUM(L26:L29)</f>
        <v>2</v>
      </c>
      <c r="M25" s="27">
        <f>SUM(M26:M29)</f>
        <v>4</v>
      </c>
    </row>
    <row r="26" spans="2:15">
      <c r="B26" s="104"/>
      <c r="C26" s="104"/>
      <c r="D26" s="60" t="s">
        <v>57</v>
      </c>
      <c r="E26" s="7"/>
      <c r="F26" s="7"/>
      <c r="G26" s="7"/>
      <c r="H26" s="7"/>
      <c r="I26" s="7" t="s">
        <v>18</v>
      </c>
      <c r="J26" s="22" t="str">
        <f t="shared" ref="J26:J39" si="5">(IF(O26&lt;&gt;1,"◄",""))</f>
        <v/>
      </c>
      <c r="K26" s="6">
        <v>1</v>
      </c>
      <c r="L26" s="114">
        <f>SUM(N26:N29)</f>
        <v>2</v>
      </c>
      <c r="M26" s="27">
        <f t="shared" ref="M26:M39" si="6">IF(E26&lt;&gt;"",0,K26)</f>
        <v>1</v>
      </c>
      <c r="N26" s="30">
        <f>(IF(G26&lt;&gt;"",1/3,0)+IF(H26&lt;&gt;"",2/3,0)+IF(I26&lt;&gt;"",1,0))*K$25*20*M26/SUM(M$26:M$29)</f>
        <v>0.5</v>
      </c>
      <c r="O26" s="27">
        <f t="shared" si="3"/>
        <v>1</v>
      </c>
    </row>
    <row r="27" spans="2:15">
      <c r="B27" s="104"/>
      <c r="C27" s="104"/>
      <c r="D27" s="62" t="s">
        <v>58</v>
      </c>
      <c r="E27" s="24"/>
      <c r="F27" s="24"/>
      <c r="G27" s="24"/>
      <c r="H27" s="24"/>
      <c r="I27" s="24" t="s">
        <v>18</v>
      </c>
      <c r="J27" s="22" t="str">
        <f t="shared" si="5"/>
        <v/>
      </c>
      <c r="K27" s="6">
        <v>1</v>
      </c>
      <c r="L27" s="114"/>
      <c r="M27" s="27">
        <f t="shared" si="6"/>
        <v>1</v>
      </c>
      <c r="N27" s="30">
        <f t="shared" ref="N27:N29" si="7">(IF(G27&lt;&gt;"",1/3,0)+IF(H27&lt;&gt;"",2/3,0)+IF(I27&lt;&gt;"",1,0))*K$25*20*M27/SUM(M$26:M$29)</f>
        <v>0.5</v>
      </c>
      <c r="O27" s="27">
        <f t="shared" si="3"/>
        <v>1</v>
      </c>
    </row>
    <row r="28" spans="2:15">
      <c r="B28" s="104"/>
      <c r="C28" s="104"/>
      <c r="D28" s="58" t="s">
        <v>59</v>
      </c>
      <c r="E28" s="99"/>
      <c r="F28" s="99"/>
      <c r="G28" s="99"/>
      <c r="H28" s="99"/>
      <c r="I28" s="99" t="s">
        <v>18</v>
      </c>
      <c r="J28" s="22" t="str">
        <f t="shared" si="5"/>
        <v/>
      </c>
      <c r="K28" s="6">
        <v>1</v>
      </c>
      <c r="L28" s="114"/>
      <c r="M28" s="27">
        <f t="shared" si="6"/>
        <v>1</v>
      </c>
      <c r="N28" s="30">
        <f t="shared" si="7"/>
        <v>0.5</v>
      </c>
      <c r="O28" s="27">
        <f t="shared" si="3"/>
        <v>1</v>
      </c>
    </row>
    <row r="29" spans="2:15">
      <c r="B29" s="104"/>
      <c r="C29" s="104"/>
      <c r="D29" s="62" t="s">
        <v>60</v>
      </c>
      <c r="E29" s="24"/>
      <c r="F29" s="24"/>
      <c r="G29" s="24"/>
      <c r="H29" s="24"/>
      <c r="I29" s="24" t="s">
        <v>18</v>
      </c>
      <c r="J29" s="22" t="str">
        <f t="shared" si="5"/>
        <v/>
      </c>
      <c r="K29" s="6">
        <v>1</v>
      </c>
      <c r="L29" s="114"/>
      <c r="M29" s="27">
        <f t="shared" si="6"/>
        <v>1</v>
      </c>
      <c r="N29" s="30">
        <f t="shared" si="7"/>
        <v>0.5</v>
      </c>
      <c r="O29" s="27">
        <f t="shared" si="3"/>
        <v>1</v>
      </c>
    </row>
    <row r="30" spans="2:15" ht="15.75" customHeight="1">
      <c r="B30" s="113" t="s">
        <v>61</v>
      </c>
      <c r="C30" s="111"/>
      <c r="D30" s="46"/>
      <c r="E30" s="46"/>
      <c r="F30" s="46"/>
      <c r="G30" s="46"/>
      <c r="H30" s="46"/>
      <c r="I30" s="47"/>
      <c r="J30" s="22"/>
      <c r="K30" s="25">
        <v>0.3</v>
      </c>
      <c r="L30" s="9">
        <f>SUM(L31:L39)</f>
        <v>6</v>
      </c>
      <c r="M30" s="27">
        <f>SUM(M31:M39)</f>
        <v>9</v>
      </c>
    </row>
    <row r="31" spans="2:15" ht="15.75" customHeight="1">
      <c r="B31" s="116" t="s">
        <v>62</v>
      </c>
      <c r="C31" s="120" t="s">
        <v>76</v>
      </c>
      <c r="D31" s="57" t="s">
        <v>63</v>
      </c>
      <c r="E31" s="128"/>
      <c r="F31" s="128"/>
      <c r="G31" s="128"/>
      <c r="H31" s="128"/>
      <c r="I31" s="131" t="s">
        <v>18</v>
      </c>
      <c r="J31" s="127" t="str">
        <f>(IF(O31&lt;&gt;1,"◄",""))</f>
        <v/>
      </c>
      <c r="K31" s="6">
        <v>1</v>
      </c>
      <c r="L31" s="114">
        <f>SUM(N31:N34)</f>
        <v>2.6666666666666665</v>
      </c>
      <c r="M31" s="27">
        <f t="shared" si="6"/>
        <v>1</v>
      </c>
      <c r="N31" s="30">
        <f>(IF(G31&lt;&gt;"",1/3,0)+IF(H31&lt;&gt;"",2/3,0)+IF(I31&lt;&gt;"",1,0))*K$30*20*M31/SUM(M$31:M$39)</f>
        <v>0.66666666666666663</v>
      </c>
      <c r="O31" s="27">
        <f t="shared" si="3"/>
        <v>1</v>
      </c>
    </row>
    <row r="32" spans="2:15" ht="15.75" customHeight="1">
      <c r="B32" s="117"/>
      <c r="C32" s="121"/>
      <c r="D32" s="62" t="s">
        <v>64</v>
      </c>
      <c r="E32" s="129"/>
      <c r="F32" s="129"/>
      <c r="G32" s="129"/>
      <c r="H32" s="129"/>
      <c r="I32" s="130" t="s">
        <v>18</v>
      </c>
      <c r="J32" s="22" t="str">
        <f t="shared" si="5"/>
        <v/>
      </c>
      <c r="K32" s="6">
        <v>1</v>
      </c>
      <c r="L32" s="114"/>
      <c r="M32" s="27">
        <f t="shared" si="6"/>
        <v>1</v>
      </c>
      <c r="N32" s="30">
        <f t="shared" ref="N32:N39" si="8">(IF(G32&lt;&gt;"",1/3,0)+IF(H32&lt;&gt;"",2/3,0)+IF(I32&lt;&gt;"",1,0))*K$30*20*M32/SUM(M$31:M$39)</f>
        <v>0.66666666666666663</v>
      </c>
      <c r="O32" s="27">
        <f t="shared" si="3"/>
        <v>1</v>
      </c>
    </row>
    <row r="33" spans="2:15" ht="15.75" customHeight="1">
      <c r="B33" s="117"/>
      <c r="C33" s="121"/>
      <c r="D33" s="115" t="s">
        <v>65</v>
      </c>
      <c r="E33" s="128"/>
      <c r="F33" s="128"/>
      <c r="G33" s="128"/>
      <c r="H33" s="128"/>
      <c r="I33" s="131" t="s">
        <v>18</v>
      </c>
      <c r="J33" s="22" t="str">
        <f t="shared" si="5"/>
        <v/>
      </c>
      <c r="K33" s="6">
        <v>1</v>
      </c>
      <c r="L33" s="114"/>
      <c r="M33" s="27">
        <f t="shared" si="6"/>
        <v>1</v>
      </c>
      <c r="N33" s="30">
        <f t="shared" si="8"/>
        <v>0.66666666666666663</v>
      </c>
      <c r="O33" s="27">
        <f t="shared" si="3"/>
        <v>1</v>
      </c>
    </row>
    <row r="34" spans="2:15">
      <c r="B34" s="118"/>
      <c r="C34" s="122"/>
      <c r="D34" s="62" t="s">
        <v>66</v>
      </c>
      <c r="E34" s="129"/>
      <c r="F34" s="129"/>
      <c r="G34" s="129"/>
      <c r="H34" s="129"/>
      <c r="I34" s="130" t="s">
        <v>18</v>
      </c>
      <c r="J34" s="22" t="str">
        <f t="shared" si="5"/>
        <v/>
      </c>
      <c r="K34" s="6">
        <v>1</v>
      </c>
      <c r="L34" s="114"/>
      <c r="M34" s="27">
        <f t="shared" si="6"/>
        <v>1</v>
      </c>
      <c r="N34" s="30">
        <f t="shared" si="8"/>
        <v>0.66666666666666663</v>
      </c>
      <c r="O34" s="27">
        <f t="shared" si="3"/>
        <v>1</v>
      </c>
    </row>
    <row r="35" spans="2:15" ht="15.75" customHeight="1">
      <c r="B35" s="123" t="s">
        <v>16</v>
      </c>
      <c r="C35" s="63" t="s">
        <v>70</v>
      </c>
      <c r="D35" s="124" t="s">
        <v>71</v>
      </c>
      <c r="E35" s="99"/>
      <c r="F35" s="99"/>
      <c r="G35" s="99"/>
      <c r="H35" s="99"/>
      <c r="I35" s="99" t="s">
        <v>18</v>
      </c>
      <c r="J35" s="22" t="str">
        <f t="shared" si="5"/>
        <v/>
      </c>
      <c r="K35" s="6">
        <v>1</v>
      </c>
      <c r="L35" s="126">
        <f>SUM(N35:N39)</f>
        <v>3.333333333333333</v>
      </c>
      <c r="M35" s="27">
        <f t="shared" si="6"/>
        <v>1</v>
      </c>
      <c r="N35" s="30">
        <f t="shared" si="8"/>
        <v>0.66666666666666663</v>
      </c>
      <c r="O35" s="27">
        <f t="shared" si="3"/>
        <v>1</v>
      </c>
    </row>
    <row r="36" spans="2:15" ht="15.75" customHeight="1">
      <c r="B36" s="123"/>
      <c r="C36" s="63"/>
      <c r="D36" s="125" t="s">
        <v>72</v>
      </c>
      <c r="E36" s="129"/>
      <c r="F36" s="129"/>
      <c r="G36" s="129"/>
      <c r="H36" s="129"/>
      <c r="I36" s="130" t="s">
        <v>18</v>
      </c>
      <c r="J36" s="22" t="str">
        <f t="shared" si="5"/>
        <v/>
      </c>
      <c r="K36" s="6">
        <v>1</v>
      </c>
      <c r="L36" s="126"/>
      <c r="M36" s="27">
        <f t="shared" si="6"/>
        <v>1</v>
      </c>
      <c r="N36" s="30">
        <f t="shared" si="8"/>
        <v>0.66666666666666663</v>
      </c>
      <c r="O36" s="27">
        <f t="shared" si="3"/>
        <v>1</v>
      </c>
    </row>
    <row r="37" spans="2:15" ht="15.75" customHeight="1">
      <c r="B37" s="123"/>
      <c r="C37" s="63"/>
      <c r="D37" s="124" t="s">
        <v>73</v>
      </c>
      <c r="E37" s="99"/>
      <c r="F37" s="99"/>
      <c r="G37" s="99"/>
      <c r="H37" s="99"/>
      <c r="I37" s="99" t="s">
        <v>18</v>
      </c>
      <c r="J37" s="22" t="str">
        <f t="shared" si="5"/>
        <v/>
      </c>
      <c r="K37" s="6">
        <v>1</v>
      </c>
      <c r="L37" s="126"/>
      <c r="M37" s="27">
        <f t="shared" si="6"/>
        <v>1</v>
      </c>
      <c r="N37" s="30">
        <f t="shared" si="8"/>
        <v>0.66666666666666663</v>
      </c>
      <c r="O37" s="27">
        <f t="shared" si="3"/>
        <v>1</v>
      </c>
    </row>
    <row r="38" spans="2:15" ht="15.75" customHeight="1">
      <c r="B38" s="123"/>
      <c r="C38" s="63"/>
      <c r="D38" s="125" t="s">
        <v>74</v>
      </c>
      <c r="E38" s="129"/>
      <c r="F38" s="129"/>
      <c r="G38" s="129"/>
      <c r="H38" s="129"/>
      <c r="I38" s="130" t="s">
        <v>18</v>
      </c>
      <c r="J38" s="22" t="str">
        <f t="shared" si="5"/>
        <v/>
      </c>
      <c r="K38" s="6">
        <v>1</v>
      </c>
      <c r="L38" s="126"/>
      <c r="M38" s="27">
        <f t="shared" si="6"/>
        <v>1</v>
      </c>
      <c r="N38" s="30">
        <f t="shared" si="8"/>
        <v>0.66666666666666663</v>
      </c>
      <c r="O38" s="27">
        <f t="shared" si="3"/>
        <v>1</v>
      </c>
    </row>
    <row r="39" spans="2:15" ht="15.75" customHeight="1">
      <c r="B39" s="123"/>
      <c r="C39" s="63"/>
      <c r="D39" s="124" t="s">
        <v>75</v>
      </c>
      <c r="E39" s="99"/>
      <c r="F39" s="99"/>
      <c r="G39" s="99"/>
      <c r="H39" s="99"/>
      <c r="I39" s="99" t="s">
        <v>18</v>
      </c>
      <c r="J39" s="22" t="str">
        <f t="shared" si="5"/>
        <v/>
      </c>
      <c r="K39" s="6">
        <v>1</v>
      </c>
      <c r="L39" s="126"/>
      <c r="M39" s="27">
        <f t="shared" si="6"/>
        <v>1</v>
      </c>
      <c r="N39" s="30">
        <f t="shared" si="8"/>
        <v>0.66666666666666663</v>
      </c>
      <c r="O39" s="27">
        <f t="shared" si="3"/>
        <v>1</v>
      </c>
    </row>
    <row r="40" spans="2:15">
      <c r="K40" s="26">
        <f>SUM(K8+K25+K30)</f>
        <v>1</v>
      </c>
      <c r="N40" s="27"/>
      <c r="O40" s="27">
        <f>SUM(O9:O39)</f>
        <v>29</v>
      </c>
    </row>
    <row r="41" spans="2:15">
      <c r="D41" s="119" t="s">
        <v>67</v>
      </c>
      <c r="E41" s="12"/>
      <c r="F41" s="39">
        <f>M8/SUM(K9:K24)</f>
        <v>1</v>
      </c>
      <c r="G41" s="39"/>
      <c r="H41" s="39"/>
      <c r="I41" s="39"/>
    </row>
    <row r="42" spans="2:15">
      <c r="D42" s="119" t="s">
        <v>68</v>
      </c>
      <c r="E42" s="12"/>
      <c r="F42" s="39">
        <f>M25/SUM(K26:K29)</f>
        <v>1</v>
      </c>
      <c r="G42" s="39"/>
      <c r="H42" s="39"/>
      <c r="I42" s="39"/>
    </row>
    <row r="43" spans="2:15">
      <c r="D43" s="119" t="s">
        <v>69</v>
      </c>
      <c r="E43" s="12"/>
      <c r="F43" s="39">
        <f>M30/SUM(K31:K39)</f>
        <v>1</v>
      </c>
      <c r="G43" s="39"/>
      <c r="H43" s="39"/>
      <c r="I43" s="39"/>
    </row>
    <row r="44" spans="2:15" ht="27.95" customHeight="1" thickBot="1">
      <c r="D44" s="13" t="s">
        <v>10</v>
      </c>
      <c r="F44" s="40">
        <f>IF(OR(F41&lt;0.5,F42&lt;0.5,F43&lt;0.5),"Tx&lt;50",IF(O40&lt;&gt;29,"Erreur",(L8+L25+L30)))</f>
        <v>20</v>
      </c>
      <c r="G44" s="40"/>
      <c r="H44" s="32" t="s">
        <v>12</v>
      </c>
      <c r="I44" s="33"/>
    </row>
    <row r="45" spans="2:15" ht="24" customHeight="1" thickBot="1">
      <c r="B45" s="14"/>
      <c r="C45" s="15"/>
      <c r="D45" s="16" t="s">
        <v>11</v>
      </c>
      <c r="E45" s="17"/>
      <c r="F45" s="37">
        <v>20</v>
      </c>
      <c r="G45" s="37"/>
      <c r="H45" s="51" t="s">
        <v>12</v>
      </c>
      <c r="I45" s="51"/>
    </row>
    <row r="46" spans="2:15" ht="24" customHeight="1" thickBot="1">
      <c r="B46" s="14"/>
      <c r="C46" s="15"/>
      <c r="D46" s="18" t="s">
        <v>13</v>
      </c>
      <c r="E46" s="12"/>
      <c r="F46" s="38">
        <f>F45*5</f>
        <v>100</v>
      </c>
      <c r="G46" s="38"/>
      <c r="H46" s="36" t="s">
        <v>77</v>
      </c>
      <c r="I46" s="36"/>
    </row>
    <row r="47" spans="2:15">
      <c r="B47" s="31" t="s">
        <v>14</v>
      </c>
      <c r="C47" s="31"/>
      <c r="D47" s="31"/>
      <c r="E47" s="31"/>
      <c r="F47" s="31"/>
      <c r="G47" s="31"/>
      <c r="H47" s="31"/>
      <c r="I47" s="31"/>
    </row>
    <row r="49" spans="2:15" ht="16.5" thickBot="1">
      <c r="C49" s="70"/>
      <c r="D49" s="70"/>
      <c r="E49" s="91" t="str">
        <f>(IF(Q39&gt;33,"ATTENTION. Erreur de saisie : cocher une seule colonne par ligne ! Voir repères ◄ à droite de la grille.",""))</f>
        <v/>
      </c>
      <c r="F49" s="91"/>
      <c r="G49" s="91"/>
      <c r="H49" s="91"/>
      <c r="I49" s="91"/>
      <c r="J49" s="91"/>
    </row>
    <row r="50" spans="2:15">
      <c r="C50" s="79" t="s">
        <v>21</v>
      </c>
      <c r="D50" s="80"/>
      <c r="E50" s="80"/>
      <c r="F50" s="80"/>
      <c r="G50" s="80"/>
      <c r="H50" s="80"/>
      <c r="I50" s="80"/>
      <c r="J50" s="81"/>
    </row>
    <row r="51" spans="2:15">
      <c r="C51" s="82"/>
      <c r="D51" s="78"/>
      <c r="E51" s="78"/>
      <c r="F51" s="78"/>
      <c r="G51" s="78"/>
      <c r="H51" s="78"/>
      <c r="I51" s="78"/>
      <c r="J51" s="83"/>
    </row>
    <row r="52" spans="2:15">
      <c r="C52" s="82"/>
      <c r="D52" s="78"/>
      <c r="E52" s="78"/>
      <c r="F52" s="78"/>
      <c r="G52" s="78"/>
      <c r="H52" s="78"/>
      <c r="I52" s="78"/>
      <c r="J52" s="83"/>
    </row>
    <row r="53" spans="2:15">
      <c r="C53" s="82"/>
      <c r="D53" s="78"/>
      <c r="E53" s="78"/>
      <c r="F53" s="78"/>
      <c r="G53" s="78"/>
      <c r="H53" s="78"/>
      <c r="I53" s="78"/>
      <c r="J53" s="83"/>
    </row>
    <row r="54" spans="2:15">
      <c r="C54" s="82"/>
      <c r="D54" s="78"/>
      <c r="E54" s="78"/>
      <c r="F54" s="78"/>
      <c r="G54" s="78"/>
      <c r="H54" s="78"/>
      <c r="I54" s="78"/>
      <c r="J54" s="83"/>
    </row>
    <row r="55" spans="2:15" ht="16.5" thickBot="1">
      <c r="C55" s="84"/>
      <c r="D55" s="85"/>
      <c r="E55" s="85"/>
      <c r="F55" s="85"/>
      <c r="G55" s="85"/>
      <c r="H55" s="85"/>
      <c r="I55" s="85"/>
      <c r="J55" s="86"/>
    </row>
    <row r="56" spans="2:15" ht="16.5" thickBot="1">
      <c r="C56" s="71"/>
      <c r="D56" s="72"/>
      <c r="E56" s="72"/>
      <c r="F56" s="73"/>
      <c r="G56" s="73"/>
      <c r="H56" s="73"/>
      <c r="I56" s="73"/>
      <c r="J56" s="73"/>
    </row>
    <row r="57" spans="2:15">
      <c r="C57" s="94" t="s">
        <v>24</v>
      </c>
      <c r="D57" s="93" t="s">
        <v>22</v>
      </c>
      <c r="E57" s="93"/>
      <c r="F57" s="74"/>
      <c r="G57" s="75" t="s">
        <v>23</v>
      </c>
      <c r="H57" s="76"/>
      <c r="I57" s="76"/>
      <c r="J57" s="77"/>
    </row>
    <row r="58" spans="2:15" s="8" customFormat="1" ht="65.25" customHeight="1" thickBot="1">
      <c r="B58"/>
      <c r="C58" s="95"/>
      <c r="D58" s="96"/>
      <c r="E58" s="96"/>
      <c r="F58" s="12"/>
      <c r="G58" s="132"/>
      <c r="H58" s="133"/>
      <c r="I58" s="133"/>
      <c r="J58" s="134"/>
      <c r="M58" s="27"/>
      <c r="N58" s="30"/>
      <c r="O58" s="27"/>
    </row>
  </sheetData>
  <mergeCells count="48">
    <mergeCell ref="E49:J49"/>
    <mergeCell ref="C50:J50"/>
    <mergeCell ref="D57:E57"/>
    <mergeCell ref="G57:J57"/>
    <mergeCell ref="D58:E58"/>
    <mergeCell ref="G58:J58"/>
    <mergeCell ref="F46:G46"/>
    <mergeCell ref="H46:I46"/>
    <mergeCell ref="B47:I47"/>
    <mergeCell ref="F41:I41"/>
    <mergeCell ref="F42:I42"/>
    <mergeCell ref="F43:I43"/>
    <mergeCell ref="F44:G44"/>
    <mergeCell ref="H44:I44"/>
    <mergeCell ref="F45:G45"/>
    <mergeCell ref="H45:I45"/>
    <mergeCell ref="B30:I30"/>
    <mergeCell ref="B31:B34"/>
    <mergeCell ref="C31:C34"/>
    <mergeCell ref="L31:L34"/>
    <mergeCell ref="B35:B39"/>
    <mergeCell ref="C35:C39"/>
    <mergeCell ref="L35:L39"/>
    <mergeCell ref="B23:B24"/>
    <mergeCell ref="C23:C24"/>
    <mergeCell ref="L23:L24"/>
    <mergeCell ref="B25:I25"/>
    <mergeCell ref="B26:C29"/>
    <mergeCell ref="L26:L29"/>
    <mergeCell ref="B18:B20"/>
    <mergeCell ref="C18:C20"/>
    <mergeCell ref="L18:L20"/>
    <mergeCell ref="B21:B22"/>
    <mergeCell ref="C21:C22"/>
    <mergeCell ref="L21:L22"/>
    <mergeCell ref="B13:B14"/>
    <mergeCell ref="C13:C14"/>
    <mergeCell ref="L13:L14"/>
    <mergeCell ref="B15:B17"/>
    <mergeCell ref="C15:C17"/>
    <mergeCell ref="L15:L17"/>
    <mergeCell ref="E1:L1"/>
    <mergeCell ref="E2:L2"/>
    <mergeCell ref="B7:C7"/>
    <mergeCell ref="B8:I8"/>
    <mergeCell ref="B9:B12"/>
    <mergeCell ref="C9:C12"/>
    <mergeCell ref="L9:L12"/>
  </mergeCells>
  <pageMargins left="0.75" right="0.75" top="1" bottom="1" header="0.5" footer="0.5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U51 PHASE 1 CONDUITE DE PROJET</vt:lpstr>
      <vt:lpstr>U51 PHASE 2+3 SOUTENANCE</vt:lpstr>
      <vt:lpstr>U51 CAS EPREUVE ORALE SEULE</vt:lpstr>
    </vt:vector>
  </TitlesOfParts>
  <Company>IGEN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 Rage</dc:creator>
  <cp:lastModifiedBy>RIGAUD</cp:lastModifiedBy>
  <dcterms:created xsi:type="dcterms:W3CDTF">2015-11-24T16:36:06Z</dcterms:created>
  <dcterms:modified xsi:type="dcterms:W3CDTF">2015-11-28T13:09:24Z</dcterms:modified>
</cp:coreProperties>
</file>