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5461" windowWidth="19440" windowHeight="11760" activeTab="0"/>
  </bookViews>
  <sheets>
    <sheet name="Notation épreuve SI (écrit)" sheetId="1" r:id="rId1"/>
  </sheets>
  <definedNames>
    <definedName name="_xlnm.Print_Area" localSheetId="0">'Notation épreuve SI (écrit)'!$A$1:$K$51</definedName>
  </definedNames>
  <calcPr fullCalcOnLoad="1"/>
</workbook>
</file>

<file path=xl/sharedStrings.xml><?xml version="1.0" encoding="utf-8"?>
<sst xmlns="http://schemas.openxmlformats.org/spreadsheetml/2006/main" count="73" uniqueCount="70">
  <si>
    <t>Établissement :</t>
  </si>
  <si>
    <t>Date de l'évaluation :</t>
  </si>
  <si>
    <t xml:space="preserve">Session : </t>
  </si>
  <si>
    <t>/20</t>
  </si>
  <si>
    <t>Compétences évaluées</t>
  </si>
  <si>
    <t xml:space="preserve"> /20</t>
  </si>
  <si>
    <t>Appréciation globale</t>
  </si>
  <si>
    <t>Poids du critère</t>
  </si>
  <si>
    <t>Poids de la compétence</t>
  </si>
  <si>
    <t xml:space="preserve">Note brute </t>
  </si>
  <si>
    <t>Signatures</t>
  </si>
  <si>
    <t>Date</t>
  </si>
  <si>
    <t>non</t>
  </si>
  <si>
    <t>Taux pondéré de compétences et indicateurs évalués :</t>
  </si>
  <si>
    <t>Note sur 20 proposée au jury* :</t>
  </si>
  <si>
    <t>Noms des Evaluateurs</t>
  </si>
  <si>
    <t>* La note proposée, arrondie au demi point, est décidée par les évaluateurs à partir de la note brute qui peut être modulée de + 0 à + 1 point en fonction de la réactivité du candidat.</t>
  </si>
  <si>
    <r>
      <t xml:space="preserve">Indicateurs de performance                                                               </t>
    </r>
    <r>
      <rPr>
        <b/>
        <i/>
        <sz val="9"/>
        <rFont val="Arial"/>
        <family val="2"/>
      </rPr>
      <t xml:space="preserve"> </t>
    </r>
    <r>
      <rPr>
        <sz val="9"/>
        <rFont val="Arial"/>
        <family val="2"/>
      </rPr>
      <t>évaluation</t>
    </r>
  </si>
  <si>
    <t>Note brute obtenue par calcul automatique (attention si le taux est &lt;50%, le calcul n'est pas proposé) :</t>
  </si>
  <si>
    <t>Baccalauréat Scientifique "Sciences de l'Ingénieur" (S-SI)</t>
  </si>
  <si>
    <t>B3 - Résoudre et simuler</t>
  </si>
  <si>
    <t>Sciences de l'Ingénieur (épreuve écrite)</t>
  </si>
  <si>
    <t xml:space="preserve"> A - Analyser</t>
  </si>
  <si>
    <t>B- Modéliser</t>
  </si>
  <si>
    <t>A1 - Analyser le besoin</t>
  </si>
  <si>
    <t>Définir le besoin, définir les fonctions de service, identifier les contraintes, traduire un besoin fonctionnel en problématique technique</t>
  </si>
  <si>
    <t>A2 - Analyser le système</t>
  </si>
  <si>
    <t>A3 - Caractériser des écarts</t>
  </si>
  <si>
    <t>B1 - Identifier et caractériser les grandeurs agissant sur un modèle</t>
  </si>
  <si>
    <t>Définir, justifier la frontière de tout ou partie d’un système et répertorier les interactions et choisir les grandeurs et les paramètres influents en vue de les modéliser</t>
  </si>
  <si>
    <t>B2 - Proposer ou justifier un modèle</t>
  </si>
  <si>
    <t>Associer un modèle à un système ou à son comportement, préciser et justifier les limites de validité du modèle envisagé</t>
  </si>
  <si>
    <t>Choisir et mettre en œuvre une méthode de résolution</t>
  </si>
  <si>
    <t></t>
  </si>
  <si>
    <t>I</t>
  </si>
  <si>
    <t>Î</t>
  </si>
  <si>
    <t>Comparer les résultats expérimentaux avec les critères du cahier des charges et interpréter les écarts, comparer les résultats expérimentaux avec les résultats simulés et interpréter les écarts, comparer les résultats simulés avec les critères du cahier des charges et interpréter les écarts</t>
  </si>
  <si>
    <t>Identifier l’organisation structurelle, identifier les matériaux des constituants et leurs propriétés en relation avec les fonctions et les contraintes</t>
  </si>
  <si>
    <t>Identifier et ordonner les fonctions techniques qui réalisent les fonctions de services et respectent les contraintes, identifier les éléments transformés et les flux, décrire les liaisons entre les blocs fonctionnels</t>
  </si>
  <si>
    <r>
      <t>ATTENTION</t>
    </r>
    <r>
      <rPr>
        <i/>
        <sz val="10"/>
        <color indexed="12"/>
        <rFont val="Arial"/>
        <family val="2"/>
      </rPr>
      <t xml:space="preserve">, si le symbole </t>
    </r>
    <r>
      <rPr>
        <sz val="10"/>
        <color indexed="10"/>
        <rFont val="Arial"/>
        <family val="2"/>
      </rPr>
      <t>◄</t>
    </r>
    <r>
      <rPr>
        <i/>
        <sz val="10"/>
        <color indexed="12"/>
        <rFont val="Arial"/>
        <family val="2"/>
      </rPr>
      <t xml:space="preserve"> apparait dans cette colonne c'est qu'il y a plus d'une valeur donnée à l'indicateur, il faut alors choisir laquelle retenir, ou que l'indicateur est mentionné "non" évalué :</t>
    </r>
  </si>
  <si>
    <t xml:space="preserve"> </t>
  </si>
  <si>
    <t>Note x coefficient 6 :</t>
  </si>
  <si>
    <t>Un bilan énergétique du système est réalisé</t>
  </si>
  <si>
    <t>Numéro d'anonymat du candidat</t>
  </si>
  <si>
    <t xml:space="preserve">Les fonctions de service sont définies sans omission </t>
  </si>
  <si>
    <r>
      <t>Les contraintes sont ordonnées</t>
    </r>
    <r>
      <rPr>
        <b/>
        <sz val="10"/>
        <rFont val="Arial"/>
        <family val="2"/>
      </rPr>
      <t xml:space="preserve"> </t>
    </r>
  </si>
  <si>
    <t xml:space="preserve">Les fonctions techniques sont identifiées sans omission et correctement ordonnancées </t>
  </si>
  <si>
    <t xml:space="preserve">Les hypothèses simplificatrices sont précisées et justifiées </t>
  </si>
  <si>
    <r>
      <t xml:space="preserve">La fonction globale est clairement précisée </t>
    </r>
    <r>
      <rPr>
        <b/>
        <sz val="10"/>
        <rFont val="Arial"/>
        <family val="2"/>
      </rPr>
      <t>Q1</t>
    </r>
  </si>
  <si>
    <r>
      <t xml:space="preserve">Les contraintes principales sont identifiées </t>
    </r>
    <r>
      <rPr>
        <b/>
        <sz val="10"/>
        <rFont val="Arial"/>
        <family val="2"/>
      </rPr>
      <t>Q1</t>
    </r>
  </si>
  <si>
    <r>
      <t xml:space="preserve">La problématique technique est énoncée sans ambiguïté </t>
    </r>
    <r>
      <rPr>
        <b/>
        <sz val="10"/>
        <rFont val="Arial"/>
        <family val="2"/>
      </rPr>
      <t>Q3</t>
    </r>
  </si>
  <si>
    <r>
      <t xml:space="preserve">Les flux et éléments transformés sont précisés </t>
    </r>
    <r>
      <rPr>
        <b/>
        <sz val="10"/>
        <rFont val="Arial"/>
        <family val="2"/>
      </rPr>
      <t>Q14</t>
    </r>
  </si>
  <si>
    <r>
      <t xml:space="preserve">Les blocs fonctionnels sont identifiés </t>
    </r>
    <r>
      <rPr>
        <b/>
        <sz val="10"/>
        <rFont val="Arial"/>
        <family val="2"/>
      </rPr>
      <t>Q14</t>
    </r>
  </si>
  <si>
    <r>
      <t xml:space="preserve">Les liaisons entre les blocs fonctionnels sont décrites en conformité avec la nature des échanges </t>
    </r>
    <r>
      <rPr>
        <b/>
        <sz val="10"/>
        <rFont val="Arial"/>
        <family val="2"/>
      </rPr>
      <t>Q14</t>
    </r>
  </si>
  <si>
    <r>
      <t xml:space="preserve">L'organisation structurelle est définie </t>
    </r>
    <r>
      <rPr>
        <b/>
        <sz val="10"/>
        <rFont val="Arial"/>
        <family val="2"/>
      </rPr>
      <t>Q14</t>
    </r>
  </si>
  <si>
    <r>
      <t xml:space="preserve">Les familles de matériaux sont identifiées </t>
    </r>
    <r>
      <rPr>
        <b/>
        <sz val="10"/>
        <rFont val="Arial"/>
        <family val="2"/>
      </rPr>
      <t>Q20</t>
    </r>
  </si>
  <si>
    <r>
      <t xml:space="preserve">Les propriétés essentielles des matériaux constitutifs du système sont  identifiées </t>
    </r>
    <r>
      <rPr>
        <b/>
        <sz val="10"/>
        <rFont val="Arial"/>
        <family val="2"/>
      </rPr>
      <t>Q20</t>
    </r>
  </si>
  <si>
    <r>
      <t xml:space="preserve">Les choix des matériaux constitutifs du système sont validés en regard de leur utilisation </t>
    </r>
    <r>
      <rPr>
        <b/>
        <sz val="10"/>
        <rFont val="Arial"/>
        <family val="2"/>
      </rPr>
      <t>Q20</t>
    </r>
  </si>
  <si>
    <r>
      <t xml:space="preserve">Le modèle de simulation est conçu ou complété et validé de manière pertinente </t>
    </r>
    <r>
      <rPr>
        <b/>
        <sz val="10"/>
        <rFont val="Arial"/>
        <family val="2"/>
      </rPr>
      <t>Q5 Q8</t>
    </r>
  </si>
  <si>
    <r>
      <t xml:space="preserve">Les critères essentiels du cahier des charges pouvant caractériser les écarts sont extraits </t>
    </r>
    <r>
      <rPr>
        <b/>
        <sz val="10"/>
        <rFont val="Arial"/>
        <family val="2"/>
      </rPr>
      <t>Q18 Q19</t>
    </r>
  </si>
  <si>
    <r>
      <t xml:space="preserve">Les écarts sont quantifiés et expliqués en regard des données disponibles </t>
    </r>
    <r>
      <rPr>
        <b/>
        <sz val="10"/>
        <rFont val="Arial"/>
        <family val="2"/>
      </rPr>
      <t>Q6</t>
    </r>
  </si>
  <si>
    <r>
      <t xml:space="preserve">La frontière de l'étude est définie et justifiée </t>
    </r>
    <r>
      <rPr>
        <b/>
        <sz val="10"/>
        <rFont val="Arial"/>
        <family val="2"/>
      </rPr>
      <t>Q15</t>
    </r>
  </si>
  <si>
    <r>
      <t xml:space="preserve">Les interactions sont correctement qualifiées </t>
    </r>
    <r>
      <rPr>
        <b/>
        <sz val="10"/>
        <rFont val="Arial"/>
        <family val="2"/>
      </rPr>
      <t>Q15</t>
    </r>
  </si>
  <si>
    <r>
      <t xml:space="preserve">Les principaux facteurs  influents sur le comportement du système sont identifiés précisément </t>
    </r>
    <r>
      <rPr>
        <b/>
        <sz val="10"/>
        <rFont val="Arial"/>
        <family val="2"/>
      </rPr>
      <t>Q2 Q7 Q8</t>
    </r>
  </si>
  <si>
    <r>
      <t>Le modèle proposé est justifié</t>
    </r>
    <r>
      <rPr>
        <b/>
        <sz val="10"/>
        <rFont val="Arial"/>
        <family val="2"/>
      </rPr>
      <t xml:space="preserve"> Q4 Q7 Q16 Q17</t>
    </r>
  </si>
  <si>
    <r>
      <t>Les paramètres sont choisis judicieusement</t>
    </r>
    <r>
      <rPr>
        <b/>
        <sz val="10"/>
        <rFont val="Arial"/>
        <family val="2"/>
      </rPr>
      <t xml:space="preserve"> Q8 Q17</t>
    </r>
  </si>
  <si>
    <r>
      <t xml:space="preserve">La méthode de résolution choisie est pertinente en regard du problème posé </t>
    </r>
    <r>
      <rPr>
        <b/>
        <sz val="10"/>
        <rFont val="Arial"/>
        <family val="2"/>
      </rPr>
      <t>Q4 Q16 Q17 Q18 Q19</t>
    </r>
  </si>
  <si>
    <r>
      <t xml:space="preserve">Les flux sont précisés (nature, grandeurs) </t>
    </r>
    <r>
      <rPr>
        <b/>
        <sz val="10"/>
        <rFont val="Arial"/>
        <family val="2"/>
      </rPr>
      <t>Q2</t>
    </r>
    <r>
      <rPr>
        <sz val="10"/>
        <rFont val="Arial"/>
        <family val="2"/>
      </rPr>
      <t xml:space="preserve"> </t>
    </r>
    <r>
      <rPr>
        <b/>
        <sz val="10"/>
        <rFont val="Arial"/>
        <family val="2"/>
      </rPr>
      <t>Q14</t>
    </r>
  </si>
  <si>
    <r>
      <t xml:space="preserve">La méthode de résolution est mise en œuvre sans erreur </t>
    </r>
    <r>
      <rPr>
        <b/>
        <sz val="10"/>
        <rFont val="Arial"/>
        <family val="2"/>
      </rPr>
      <t>Q4  Q16 Q17 Q18 Q19</t>
    </r>
  </si>
  <si>
    <r>
      <t xml:space="preserve">La frontière de l'étude est définie </t>
    </r>
    <r>
      <rPr>
        <b/>
        <sz val="10"/>
        <rFont val="Arial"/>
        <family val="2"/>
      </rPr>
      <t xml:space="preserve">Q3 Q5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</si>
</sst>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40C]dddd\ d\ mmmm\ yyyy"/>
    <numFmt numFmtId="167" formatCode="&quot;Vrai&quot;;&quot;Vrai&quot;;&quot;Faux&quot;"/>
    <numFmt numFmtId="168" formatCode="&quot;Actif&quot;;&quot;Actif&quot;;&quot;Inactif&quot;"/>
  </numFmts>
  <fonts count="78">
    <font>
      <sz val="10"/>
      <name val="Arial"/>
      <family val="0"/>
    </font>
    <font>
      <sz val="9"/>
      <name val="Arial Narrow"/>
      <family val="2"/>
    </font>
    <font>
      <b/>
      <sz val="10"/>
      <name val="Arial"/>
      <family val="2"/>
    </font>
    <font>
      <i/>
      <sz val="10"/>
      <name val="Arial"/>
      <family val="2"/>
    </font>
    <font>
      <sz val="8"/>
      <name val="Arial"/>
      <family val="0"/>
    </font>
    <font>
      <b/>
      <i/>
      <sz val="10"/>
      <name val="Arial"/>
      <family val="2"/>
    </font>
    <font>
      <b/>
      <sz val="12"/>
      <color indexed="10"/>
      <name val="Arial"/>
      <family val="2"/>
    </font>
    <font>
      <sz val="9"/>
      <name val="Arial"/>
      <family val="2"/>
    </font>
    <font>
      <u val="single"/>
      <sz val="10"/>
      <color indexed="12"/>
      <name val="Arial"/>
      <family val="0"/>
    </font>
    <font>
      <u val="single"/>
      <sz val="10"/>
      <color indexed="36"/>
      <name val="Arial"/>
      <family val="0"/>
    </font>
    <font>
      <b/>
      <sz val="10"/>
      <color indexed="10"/>
      <name val="Arial"/>
      <family val="2"/>
    </font>
    <font>
      <sz val="11"/>
      <name val="Arial"/>
      <family val="2"/>
    </font>
    <font>
      <sz val="10"/>
      <color indexed="12"/>
      <name val="Arial"/>
      <family val="2"/>
    </font>
    <font>
      <b/>
      <sz val="10"/>
      <color indexed="12"/>
      <name val="Arial"/>
      <family val="2"/>
    </font>
    <font>
      <b/>
      <sz val="9"/>
      <name val="Arial"/>
      <family val="2"/>
    </font>
    <font>
      <b/>
      <i/>
      <sz val="9"/>
      <name val="Arial"/>
      <family val="2"/>
    </font>
    <font>
      <i/>
      <sz val="9"/>
      <name val="Arial"/>
      <family val="2"/>
    </font>
    <font>
      <sz val="9"/>
      <color indexed="12"/>
      <name val="Arial"/>
      <family val="2"/>
    </font>
    <font>
      <b/>
      <sz val="9"/>
      <color indexed="12"/>
      <name val="Arial"/>
      <family val="2"/>
    </font>
    <font>
      <i/>
      <sz val="10"/>
      <color indexed="12"/>
      <name val="Arial"/>
      <family val="2"/>
    </font>
    <font>
      <sz val="10"/>
      <color indexed="9"/>
      <name val="Arial"/>
      <family val="2"/>
    </font>
    <font>
      <b/>
      <i/>
      <sz val="8"/>
      <name val="Arial"/>
      <family val="2"/>
    </font>
    <font>
      <b/>
      <sz val="7"/>
      <color indexed="9"/>
      <name val="Arial"/>
      <family val="2"/>
    </font>
    <font>
      <sz val="10"/>
      <color indexed="10"/>
      <name val="Arial"/>
      <family val="2"/>
    </font>
    <font>
      <b/>
      <sz val="9"/>
      <color indexed="10"/>
      <name val="Arial"/>
      <family val="2"/>
    </font>
    <font>
      <sz val="9"/>
      <color indexed="10"/>
      <name val="Arial Narrow"/>
      <family val="2"/>
    </font>
    <font>
      <sz val="8"/>
      <color indexed="10"/>
      <name val="Arial"/>
      <family val="2"/>
    </font>
    <font>
      <b/>
      <i/>
      <sz val="10"/>
      <color indexed="10"/>
      <name val="Arial"/>
      <family val="2"/>
    </font>
    <font>
      <b/>
      <sz val="10"/>
      <color indexed="12"/>
      <name val="Wingdings"/>
      <family val="0"/>
    </font>
    <font>
      <b/>
      <sz val="10"/>
      <color indexed="12"/>
      <name val="Wingdings 3"/>
      <family val="1"/>
    </font>
    <font>
      <sz val="9"/>
      <color indexed="9"/>
      <name val="Arial"/>
      <family val="2"/>
    </font>
    <font>
      <b/>
      <sz val="12"/>
      <name val="Arial"/>
      <family val="2"/>
    </font>
    <font>
      <sz val="12"/>
      <name val="Arial"/>
      <family val="0"/>
    </font>
    <font>
      <b/>
      <sz val="9"/>
      <color indexed="18"/>
      <name val="Arial"/>
      <family val="2"/>
    </font>
    <font>
      <b/>
      <sz val="10"/>
      <color indexed="18"/>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0"/>
      <color indexed="9"/>
      <name val="Arial"/>
      <family val="0"/>
    </font>
    <font>
      <sz val="2.25"/>
      <color indexed="8"/>
      <name val="Arial"/>
      <family val="2"/>
    </font>
    <font>
      <sz val="1.75"/>
      <color indexed="8"/>
      <name val="Arial"/>
      <family val="2"/>
    </font>
    <font>
      <sz val="1"/>
      <color indexed="8"/>
      <name val="Arial"/>
      <family val="2"/>
    </font>
    <font>
      <sz val="8.25"/>
      <color indexed="8"/>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0"/>
      <color rgb="FFFF0000"/>
      <name val="Arial"/>
      <family val="0"/>
    </font>
    <font>
      <sz val="9"/>
      <color theme="0"/>
      <name val="Arial"/>
      <family val="0"/>
    </font>
    <font>
      <sz val="10"/>
      <color theme="0"/>
      <name val="Arial"/>
      <family val="0"/>
    </font>
    <font>
      <b/>
      <sz val="10"/>
      <color theme="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mediu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0" fillId="27" borderId="3" applyNumberFormat="0" applyFont="0" applyAlignment="0" applyProtection="0"/>
    <xf numFmtId="0" fontId="62" fillId="28" borderId="1" applyNumberFormat="0" applyAlignment="0" applyProtection="0"/>
    <xf numFmtId="0" fontId="63" fillId="2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9" fontId="0" fillId="0" borderId="0" applyFont="0" applyFill="0" applyBorder="0" applyAlignment="0" applyProtection="0"/>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198">
    <xf numFmtId="0" fontId="0" fillId="0" borderId="0" xfId="0" applyAlignment="1">
      <alignment/>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1" fillId="0" borderId="0" xfId="0" applyFont="1" applyBorder="1" applyAlignment="1" applyProtection="1">
      <alignment vertical="top" wrapText="1"/>
      <protection locked="0"/>
    </xf>
    <xf numFmtId="9" fontId="12" fillId="0" borderId="0" xfId="0" applyNumberFormat="1" applyFont="1" applyBorder="1" applyAlignment="1">
      <alignmen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3" fillId="0" borderId="0" xfId="0" applyFont="1" applyBorder="1" applyAlignment="1">
      <alignment horizontal="right" vertical="center"/>
    </xf>
    <xf numFmtId="0" fontId="0" fillId="0" borderId="10" xfId="0" applyFont="1" applyFill="1" applyBorder="1" applyAlignment="1" applyProtection="1">
      <alignment horizontal="center" vertical="center"/>
      <protection locked="0"/>
    </xf>
    <xf numFmtId="0" fontId="1" fillId="0" borderId="0" xfId="0" applyFont="1" applyBorder="1" applyAlignment="1" applyProtection="1">
      <alignment horizontal="center" vertical="top" wrapText="1"/>
      <protection locked="0"/>
    </xf>
    <xf numFmtId="0" fontId="0" fillId="0" borderId="0" xfId="0" applyFont="1" applyFill="1" applyBorder="1" applyAlignment="1">
      <alignment vertical="center"/>
    </xf>
    <xf numFmtId="0" fontId="1" fillId="0" borderId="0" xfId="0" applyFont="1" applyFill="1" applyBorder="1" applyAlignment="1" applyProtection="1">
      <alignment vertical="top" wrapText="1"/>
      <protection locked="0"/>
    </xf>
    <xf numFmtId="0" fontId="7" fillId="0" borderId="0" xfId="0" applyFont="1" applyBorder="1" applyAlignment="1">
      <alignment horizontal="center" vertical="center"/>
    </xf>
    <xf numFmtId="0" fontId="11" fillId="0" borderId="0" xfId="0" applyFont="1" applyAlignment="1">
      <alignment/>
    </xf>
    <xf numFmtId="0" fontId="16" fillId="0" borderId="10" xfId="0" applyFont="1" applyFill="1" applyBorder="1" applyAlignment="1" applyProtection="1">
      <alignment horizontal="center" vertical="center"/>
      <protection locked="0"/>
    </xf>
    <xf numFmtId="0" fontId="5" fillId="0" borderId="0" xfId="0" applyFont="1" applyBorder="1" applyAlignment="1">
      <alignment horizontal="right" vertical="center"/>
    </xf>
    <xf numFmtId="0" fontId="0" fillId="0" borderId="10"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protection locked="0"/>
    </xf>
    <xf numFmtId="0" fontId="13" fillId="0" borderId="0" xfId="0" applyFont="1" applyBorder="1" applyAlignment="1">
      <alignment horizontal="right" vertical="center"/>
    </xf>
    <xf numFmtId="0" fontId="16" fillId="0"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protection locked="0"/>
    </xf>
    <xf numFmtId="0" fontId="16" fillId="33" borderId="10"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9" fontId="17" fillId="0" borderId="0" xfId="0" applyNumberFormat="1" applyFont="1" applyBorder="1" applyAlignment="1">
      <alignment horizontal="center" vertical="center"/>
    </xf>
    <xf numFmtId="9" fontId="18" fillId="0" borderId="0" xfId="0" applyNumberFormat="1" applyFont="1" applyBorder="1" applyAlignment="1">
      <alignment horizontal="center" vertical="center"/>
    </xf>
    <xf numFmtId="0" fontId="14" fillId="0" borderId="12" xfId="0" applyFont="1" applyBorder="1" applyAlignment="1">
      <alignment horizontal="center" vertical="center"/>
    </xf>
    <xf numFmtId="0" fontId="20" fillId="0" borderId="0" xfId="0" applyFont="1" applyBorder="1" applyAlignment="1">
      <alignment vertical="center"/>
    </xf>
    <xf numFmtId="9" fontId="12" fillId="0" borderId="0" xfId="0" applyNumberFormat="1" applyFont="1" applyBorder="1" applyAlignment="1">
      <alignment horizontal="right" vertical="center"/>
    </xf>
    <xf numFmtId="0" fontId="16" fillId="33" borderId="13"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9" fontId="22" fillId="0" borderId="0" xfId="0" applyNumberFormat="1" applyFont="1" applyBorder="1" applyAlignment="1">
      <alignment horizontal="center" vertical="center"/>
    </xf>
    <xf numFmtId="0" fontId="16" fillId="0" borderId="15" xfId="0" applyFont="1" applyFill="1" applyBorder="1" applyAlignment="1" applyProtection="1">
      <alignment horizontal="center" vertical="center"/>
      <protection locked="0"/>
    </xf>
    <xf numFmtId="0" fontId="16" fillId="33" borderId="15"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top" wrapText="1"/>
      <protection/>
    </xf>
    <xf numFmtId="14" fontId="23" fillId="0" borderId="0" xfId="0"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8" fillId="0" borderId="0" xfId="0"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29" fillId="0" borderId="0" xfId="0" applyFont="1" applyFill="1" applyBorder="1" applyAlignment="1" applyProtection="1">
      <alignment horizontal="center" vertical="center" wrapText="1"/>
      <protection/>
    </xf>
    <xf numFmtId="0" fontId="30" fillId="0" borderId="0" xfId="0" applyFont="1" applyBorder="1" applyAlignment="1">
      <alignment vertical="center"/>
    </xf>
    <xf numFmtId="2" fontId="20" fillId="0" borderId="0" xfId="0" applyNumberFormat="1" applyFont="1" applyBorder="1" applyAlignment="1">
      <alignment horizontal="center" vertical="center"/>
    </xf>
    <xf numFmtId="10" fontId="20" fillId="0" borderId="0" xfId="0" applyNumberFormat="1" applyFont="1" applyBorder="1" applyAlignment="1">
      <alignment vertical="center"/>
    </xf>
    <xf numFmtId="0" fontId="20" fillId="0" borderId="0" xfId="0" applyFont="1" applyAlignment="1">
      <alignment/>
    </xf>
    <xf numFmtId="0" fontId="0" fillId="33" borderId="12" xfId="0" applyFont="1" applyFill="1" applyBorder="1" applyAlignment="1" applyProtection="1">
      <alignment horizontal="center" vertical="center"/>
      <protection locked="0"/>
    </xf>
    <xf numFmtId="0" fontId="16" fillId="33" borderId="16" xfId="0" applyFont="1" applyFill="1" applyBorder="1" applyAlignment="1" applyProtection="1">
      <alignment horizontal="center" vertical="center"/>
      <protection locked="0"/>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19" xfId="0" applyBorder="1" applyAlignment="1">
      <alignment horizontal="right" vertical="center" wrapText="1"/>
    </xf>
    <xf numFmtId="9" fontId="12" fillId="0" borderId="20" xfId="0" applyNumberFormat="1" applyFont="1" applyBorder="1" applyAlignment="1">
      <alignment horizontal="center" vertical="center"/>
    </xf>
    <xf numFmtId="9" fontId="12" fillId="0" borderId="21" xfId="0" applyNumberFormat="1" applyFont="1" applyBorder="1" applyAlignment="1">
      <alignment vertical="center"/>
    </xf>
    <xf numFmtId="14" fontId="12" fillId="0" borderId="0" xfId="0" applyNumberFormat="1" applyFont="1" applyBorder="1" applyAlignment="1">
      <alignment vertical="center"/>
    </xf>
    <xf numFmtId="0" fontId="0" fillId="0" borderId="10"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74" fillId="0" borderId="0" xfId="0" applyFont="1" applyAlignment="1">
      <alignment/>
    </xf>
    <xf numFmtId="0" fontId="0" fillId="33" borderId="2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75" fillId="0" borderId="0" xfId="0" applyFont="1" applyBorder="1" applyAlignment="1">
      <alignment vertical="center"/>
    </xf>
    <xf numFmtId="2" fontId="76" fillId="0" borderId="0" xfId="0" applyNumberFormat="1" applyFont="1" applyBorder="1" applyAlignment="1">
      <alignment horizontal="center" vertical="center"/>
    </xf>
    <xf numFmtId="0" fontId="76" fillId="0" borderId="0" xfId="0" applyFont="1" applyBorder="1" applyAlignment="1">
      <alignment vertical="center"/>
    </xf>
    <xf numFmtId="10" fontId="76" fillId="0" borderId="0" xfId="0" applyNumberFormat="1" applyFont="1" applyBorder="1" applyAlignment="1">
      <alignment vertical="center"/>
    </xf>
    <xf numFmtId="0" fontId="76" fillId="0" borderId="0" xfId="0" applyFont="1" applyAlignment="1">
      <alignment/>
    </xf>
    <xf numFmtId="2" fontId="77" fillId="0" borderId="0" xfId="0" applyNumberFormat="1" applyFont="1" applyBorder="1" applyAlignment="1">
      <alignment horizontal="center" vertical="center"/>
    </xf>
    <xf numFmtId="9" fontId="75" fillId="0" borderId="0" xfId="0" applyNumberFormat="1" applyFont="1" applyBorder="1" applyAlignment="1">
      <alignment vertical="center"/>
    </xf>
    <xf numFmtId="10" fontId="76" fillId="0" borderId="0" xfId="0" applyNumberFormat="1" applyFont="1" applyAlignment="1">
      <alignment/>
    </xf>
    <xf numFmtId="0" fontId="0" fillId="0" borderId="24"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4" xfId="0" applyFont="1" applyFill="1" applyBorder="1" applyAlignment="1" applyProtection="1">
      <alignment horizontal="center" vertical="center"/>
      <protection locked="0"/>
    </xf>
    <xf numFmtId="0" fontId="0" fillId="33"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0" borderId="28" xfId="0" applyFont="1" applyFill="1" applyBorder="1" applyAlignment="1">
      <alignment vertical="center" wrapText="1"/>
    </xf>
    <xf numFmtId="0" fontId="0" fillId="33" borderId="14"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33" borderId="22"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0" borderId="29" xfId="0" applyFont="1" applyFill="1" applyBorder="1" applyAlignment="1">
      <alignment vertical="center" wrapText="1"/>
    </xf>
    <xf numFmtId="0" fontId="0" fillId="33" borderId="29"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2" fillId="0" borderId="35"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36" xfId="0" applyFont="1" applyBorder="1" applyAlignment="1">
      <alignment horizontal="left" vertical="center" wrapText="1"/>
    </xf>
    <xf numFmtId="0" fontId="0" fillId="0" borderId="3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7"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2" fillId="34" borderId="41" xfId="0" applyFont="1" applyFill="1" applyBorder="1" applyAlignment="1">
      <alignment horizontal="center" vertical="center" wrapText="1"/>
    </xf>
    <xf numFmtId="0" fontId="0" fillId="34" borderId="42" xfId="0" applyFill="1" applyBorder="1" applyAlignment="1">
      <alignment/>
    </xf>
    <xf numFmtId="0" fontId="0" fillId="0" borderId="43" xfId="0" applyFont="1" applyBorder="1" applyAlignment="1" applyProtection="1">
      <alignment horizontal="center" vertical="center" wrapText="1"/>
      <protection locked="0"/>
    </xf>
    <xf numFmtId="0" fontId="0" fillId="0" borderId="44" xfId="0" applyBorder="1" applyAlignment="1">
      <alignment/>
    </xf>
    <xf numFmtId="0" fontId="0" fillId="0" borderId="45" xfId="0" applyFont="1" applyBorder="1" applyAlignment="1" applyProtection="1">
      <alignment horizontal="center" vertical="center" wrapText="1"/>
      <protection locked="0"/>
    </xf>
    <xf numFmtId="0" fontId="0" fillId="0" borderId="29" xfId="0" applyBorder="1" applyAlignment="1">
      <alignment/>
    </xf>
    <xf numFmtId="0" fontId="0" fillId="0" borderId="45"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10" fillId="0" borderId="17"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164" fontId="0" fillId="0" borderId="36" xfId="0" applyNumberFormat="1" applyFont="1" applyFill="1" applyBorder="1" applyAlignment="1">
      <alignment horizontal="center" vertical="center"/>
    </xf>
    <xf numFmtId="0" fontId="0" fillId="0" borderId="36" xfId="0" applyFont="1" applyBorder="1" applyAlignment="1">
      <alignment horizontal="center" vertical="center"/>
    </xf>
    <xf numFmtId="0" fontId="2" fillId="34" borderId="41" xfId="0" applyFont="1" applyFill="1" applyBorder="1" applyAlignment="1">
      <alignment horizontal="center" vertical="center"/>
    </xf>
    <xf numFmtId="0" fontId="2" fillId="34" borderId="52" xfId="0" applyFont="1" applyFill="1" applyBorder="1" applyAlignment="1">
      <alignment horizontal="center" vertical="center"/>
    </xf>
    <xf numFmtId="164" fontId="2" fillId="0" borderId="54" xfId="0" applyNumberFormat="1" applyFont="1" applyBorder="1" applyAlignment="1" applyProtection="1">
      <alignment horizontal="center" vertical="center"/>
      <protection locked="0"/>
    </xf>
    <xf numFmtId="164" fontId="2" fillId="0" borderId="55" xfId="0" applyNumberFormat="1" applyFont="1" applyBorder="1" applyAlignment="1" applyProtection="1">
      <alignment horizontal="center" vertical="center"/>
      <protection locked="0"/>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6" fillId="34" borderId="55" xfId="0" applyFont="1" applyFill="1" applyBorder="1" applyAlignment="1">
      <alignment horizontal="center" vertical="center"/>
    </xf>
    <xf numFmtId="0" fontId="6" fillId="34" borderId="56" xfId="0" applyFont="1" applyFill="1" applyBorder="1" applyAlignment="1">
      <alignment horizontal="center" vertical="center"/>
    </xf>
    <xf numFmtId="0" fontId="32" fillId="0" borderId="47" xfId="0" applyFont="1" applyBorder="1" applyAlignment="1">
      <alignment horizontal="right" vertical="center" wrapText="1"/>
    </xf>
    <xf numFmtId="0" fontId="32" fillId="0" borderId="0" xfId="0" applyFont="1" applyBorder="1" applyAlignment="1">
      <alignment horizontal="right" vertical="center" wrapText="1"/>
    </xf>
    <xf numFmtId="0" fontId="33" fillId="0" borderId="47" xfId="0" applyFont="1" applyBorder="1" applyAlignment="1" applyProtection="1">
      <alignment horizontal="left" vertical="center"/>
      <protection locked="0"/>
    </xf>
    <xf numFmtId="0" fontId="33" fillId="0" borderId="57" xfId="0" applyFont="1" applyBorder="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33" fillId="0" borderId="58" xfId="0" applyFont="1" applyBorder="1" applyAlignment="1" applyProtection="1">
      <alignment horizontal="left" vertical="center"/>
      <protection locked="0"/>
    </xf>
    <xf numFmtId="0" fontId="34" fillId="0" borderId="19" xfId="0" applyFont="1" applyBorder="1" applyAlignment="1" applyProtection="1">
      <alignment horizontal="left" vertical="center"/>
      <protection locked="0"/>
    </xf>
    <xf numFmtId="0" fontId="34" fillId="0" borderId="59" xfId="0" applyFont="1" applyBorder="1" applyAlignment="1" applyProtection="1">
      <alignment horizontal="left" vertical="center"/>
      <protection locked="0"/>
    </xf>
    <xf numFmtId="0" fontId="10" fillId="34" borderId="52" xfId="0" applyFont="1" applyFill="1" applyBorder="1" applyAlignment="1">
      <alignment horizontal="center" vertical="center"/>
    </xf>
    <xf numFmtId="0" fontId="10" fillId="34" borderId="53" xfId="0" applyFont="1" applyFill="1" applyBorder="1" applyAlignment="1">
      <alignment horizontal="center" vertical="center"/>
    </xf>
    <xf numFmtId="0" fontId="27" fillId="0" borderId="0" xfId="0" applyFont="1" applyBorder="1" applyAlignment="1">
      <alignment horizontal="right" vertical="center"/>
    </xf>
    <xf numFmtId="0" fontId="19" fillId="0" borderId="0" xfId="0" applyFont="1" applyBorder="1" applyAlignment="1">
      <alignment horizontal="right" vertical="center"/>
    </xf>
    <xf numFmtId="9" fontId="10" fillId="0" borderId="0" xfId="0" applyNumberFormat="1" applyFont="1" applyBorder="1" applyAlignment="1">
      <alignment horizontal="center" vertical="center" wrapText="1"/>
    </xf>
    <xf numFmtId="0" fontId="16" fillId="0" borderId="0" xfId="0" applyFont="1" applyBorder="1" applyAlignment="1">
      <alignment horizontal="right" vertical="center"/>
    </xf>
    <xf numFmtId="164" fontId="6" fillId="34" borderId="54" xfId="0" applyNumberFormat="1" applyFont="1" applyFill="1" applyBorder="1" applyAlignment="1">
      <alignment horizontal="center" vertical="center"/>
    </xf>
    <xf numFmtId="164" fontId="6" fillId="34" borderId="55" xfId="0" applyNumberFormat="1" applyFont="1" applyFill="1" applyBorder="1" applyAlignment="1">
      <alignment horizontal="center" vertical="center"/>
    </xf>
    <xf numFmtId="0" fontId="1" fillId="0" borderId="35" xfId="0" applyFont="1" applyBorder="1" applyAlignment="1" applyProtection="1">
      <alignment horizontal="center" vertical="top" wrapText="1"/>
      <protection locked="0"/>
    </xf>
    <xf numFmtId="0" fontId="1" fillId="0" borderId="36" xfId="0" applyFont="1" applyBorder="1" applyAlignment="1" applyProtection="1">
      <alignment horizontal="center" vertical="top" wrapText="1"/>
      <protection locked="0"/>
    </xf>
    <xf numFmtId="0" fontId="1" fillId="0" borderId="40" xfId="0" applyFont="1" applyBorder="1" applyAlignment="1" applyProtection="1">
      <alignment horizontal="center" vertical="top" wrapText="1"/>
      <protection locked="0"/>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xf numFmtId="0" fontId="2" fillId="34" borderId="50" xfId="0"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center" vertical="center"/>
    </xf>
    <xf numFmtId="10"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 fillId="35" borderId="41" xfId="0" applyFont="1" applyFill="1" applyBorder="1" applyAlignment="1">
      <alignment horizontal="left" vertical="center"/>
    </xf>
    <xf numFmtId="0" fontId="2" fillId="35" borderId="52" xfId="0" applyFont="1" applyFill="1" applyBorder="1" applyAlignment="1">
      <alignment horizontal="left" vertical="center"/>
    </xf>
    <xf numFmtId="0" fontId="2" fillId="35" borderId="53" xfId="0" applyFont="1" applyFill="1" applyBorder="1" applyAlignment="1">
      <alignment horizontal="left" vertical="center"/>
    </xf>
    <xf numFmtId="0" fontId="2" fillId="35" borderId="41" xfId="0" applyFont="1" applyFill="1" applyBorder="1" applyAlignment="1">
      <alignment horizontal="left" vertical="center" wrapText="1"/>
    </xf>
    <xf numFmtId="0" fontId="2" fillId="35" borderId="52" xfId="0" applyFont="1" applyFill="1" applyBorder="1" applyAlignment="1">
      <alignment horizontal="left" vertical="center" wrapText="1"/>
    </xf>
    <xf numFmtId="0" fontId="2" fillId="35" borderId="53"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60" xfId="0" applyFont="1" applyFill="1" applyBorder="1" applyAlignment="1">
      <alignment vertical="center" wrapText="1"/>
    </xf>
    <xf numFmtId="0" fontId="0" fillId="33" borderId="29" xfId="0" applyFont="1" applyFill="1" applyBorder="1" applyAlignment="1">
      <alignment vertical="center" wrapText="1"/>
    </xf>
    <xf numFmtId="0" fontId="0" fillId="33" borderId="60" xfId="0" applyFont="1" applyFill="1" applyBorder="1" applyAlignment="1">
      <alignment vertical="center" wrapText="1"/>
    </xf>
    <xf numFmtId="0" fontId="0" fillId="0" borderId="60" xfId="0" applyFont="1" applyFill="1" applyBorder="1" applyAlignment="1">
      <alignment vertical="center" wrapText="1"/>
    </xf>
    <xf numFmtId="0" fontId="0" fillId="33" borderId="29" xfId="0" applyFont="1" applyFill="1" applyBorder="1" applyAlignment="1">
      <alignment wrapText="1"/>
    </xf>
    <xf numFmtId="0" fontId="0" fillId="0" borderId="29" xfId="0" applyFont="1" applyFill="1" applyBorder="1" applyAlignment="1">
      <alignment wrapText="1"/>
    </xf>
    <xf numFmtId="0" fontId="0" fillId="33" borderId="44" xfId="0" applyFont="1" applyFill="1" applyBorder="1" applyAlignment="1">
      <alignment wrapText="1"/>
    </xf>
    <xf numFmtId="0" fontId="0" fillId="0" borderId="28" xfId="0" applyFont="1" applyFill="1" applyBorder="1" applyAlignment="1">
      <alignment vertical="center" wrapText="1"/>
    </xf>
    <xf numFmtId="0" fontId="0" fillId="33" borderId="28" xfId="0" applyFont="1" applyFill="1" applyBorder="1" applyAlignment="1">
      <alignment vertical="center" wrapText="1"/>
    </xf>
    <xf numFmtId="0" fontId="0" fillId="0" borderId="29" xfId="0" applyFont="1" applyFill="1" applyBorder="1" applyAlignment="1">
      <alignment vertical="center" wrapText="1"/>
    </xf>
    <xf numFmtId="0" fontId="0" fillId="0" borderId="61" xfId="0" applyFont="1" applyFill="1" applyBorder="1" applyAlignment="1">
      <alignment vertical="center" wrapText="1"/>
    </xf>
    <xf numFmtId="0" fontId="0" fillId="33" borderId="44" xfId="0" applyFont="1" applyFill="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
          <c:w val="0.96625"/>
          <c:h val="0.933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(écrit)'!$O$9:$O$25</c:f>
              <c:numCache/>
            </c:numRef>
          </c:val>
        </c:ser>
        <c:axId val="66855770"/>
        <c:axId val="64831019"/>
      </c:barChart>
      <c:catAx>
        <c:axId val="66855770"/>
        <c:scaling>
          <c:orientation val="maxMin"/>
        </c:scaling>
        <c:axPos val="l"/>
        <c:majorGridlines>
          <c:spPr>
            <a:ln w="3175">
              <a:solidFill>
                <a:srgbClr val="000000"/>
              </a:solidFill>
            </a:ln>
          </c:spPr>
        </c:majorGridlines>
        <c:delete val="1"/>
        <c:majorTickMark val="out"/>
        <c:minorTickMark val="none"/>
        <c:tickLblPos val="nextTo"/>
        <c:crossAx val="64831019"/>
        <c:crosses val="autoZero"/>
        <c:auto val="1"/>
        <c:lblOffset val="100"/>
        <c:tickLblSkip val="1"/>
        <c:noMultiLvlLbl val="0"/>
      </c:catAx>
      <c:valAx>
        <c:axId val="64831019"/>
        <c:scaling>
          <c:orientation val="minMax"/>
          <c:max val="1"/>
          <c:min val="0"/>
        </c:scaling>
        <c:axPos val="t"/>
        <c:delete val="1"/>
        <c:majorTickMark val="out"/>
        <c:minorTickMark val="none"/>
        <c:tickLblPos val="nextTo"/>
        <c:crossAx val="66855770"/>
        <c:crossesAt val="1"/>
        <c:crossBetween val="between"/>
        <c:dispUnits/>
        <c:majorUnit val="0.3333"/>
      </c:valAx>
      <c:spPr>
        <a:solidFill>
          <a:srgbClr val="FFFF99"/>
        </a:solidFill>
        <a:ln w="12700">
          <a:solidFill>
            <a:srgbClr val="808080"/>
          </a:solidFill>
        </a:ln>
      </c:spPr>
    </c:plotArea>
    <c:plotVisOnly val="1"/>
    <c:dispBlanksAs val="gap"/>
    <c:showDLblsOverMax val="0"/>
  </c:chart>
  <c:spPr>
    <a:noFill/>
    <a:ln>
      <a:no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
          <c:w val="0.96475"/>
          <c:h val="0.9412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(écrit)'!$O$27:$O$36</c:f>
              <c:numCache/>
            </c:numRef>
          </c:val>
        </c:ser>
        <c:axId val="46608260"/>
        <c:axId val="16821157"/>
      </c:barChart>
      <c:catAx>
        <c:axId val="46608260"/>
        <c:scaling>
          <c:orientation val="maxMin"/>
        </c:scaling>
        <c:axPos val="l"/>
        <c:majorGridlines>
          <c:spPr>
            <a:ln w="3175">
              <a:solidFill>
                <a:srgbClr val="000000"/>
              </a:solidFill>
            </a:ln>
          </c:spPr>
        </c:majorGridlines>
        <c:delete val="1"/>
        <c:majorTickMark val="out"/>
        <c:minorTickMark val="none"/>
        <c:tickLblPos val="nextTo"/>
        <c:crossAx val="16821157"/>
        <c:crosses val="autoZero"/>
        <c:auto val="1"/>
        <c:lblOffset val="100"/>
        <c:tickLblSkip val="1"/>
        <c:noMultiLvlLbl val="0"/>
      </c:catAx>
      <c:valAx>
        <c:axId val="16821157"/>
        <c:scaling>
          <c:orientation val="minMax"/>
          <c:max val="1"/>
          <c:min val="0"/>
        </c:scaling>
        <c:axPos val="t"/>
        <c:delete val="1"/>
        <c:majorTickMark val="out"/>
        <c:minorTickMark val="none"/>
        <c:tickLblPos val="nextTo"/>
        <c:crossAx val="46608260"/>
        <c:crossesAt val="1"/>
        <c:crossBetween val="between"/>
        <c:dispUnits/>
        <c:majorUnit val="0.3333"/>
      </c:valAx>
      <c:spPr>
        <a:solidFill>
          <a:srgbClr val="CCFFFF"/>
        </a:solidFill>
        <a:ln w="3175">
          <a:solidFill>
            <a:srgbClr val="000000"/>
          </a:solidFill>
        </a:ln>
      </c:spPr>
    </c:plotArea>
    <c:plotVisOnly val="1"/>
    <c:dispBlanksAs val="gap"/>
    <c:showDLblsOverMax val="0"/>
  </c:chart>
  <c:spPr>
    <a:noFill/>
    <a:ln>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2335"/>
          <c:w val="0.85425"/>
          <c:h val="0.08975"/>
        </c:manualLayout>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(écrit)'!#REF!</c:f>
              <c:numCache>
                <c:ptCount val="1"/>
                <c:pt idx="0">
                  <c:v>1</c:v>
                </c:pt>
              </c:numCache>
            </c:numRef>
          </c:val>
        </c:ser>
        <c:axId val="17172686"/>
        <c:axId val="20336447"/>
      </c:barChart>
      <c:catAx>
        <c:axId val="17172686"/>
        <c:scaling>
          <c:orientation val="maxMin"/>
        </c:scaling>
        <c:axPos val="l"/>
        <c:majorGridlines>
          <c:spPr>
            <a:ln w="3175">
              <a:solidFill>
                <a:srgbClr val="000000"/>
              </a:solidFill>
            </a:ln>
          </c:spPr>
        </c:majorGridlines>
        <c:delete val="1"/>
        <c:majorTickMark val="out"/>
        <c:minorTickMark val="none"/>
        <c:tickLblPos val="nextTo"/>
        <c:crossAx val="20336447"/>
        <c:crosses val="autoZero"/>
        <c:auto val="1"/>
        <c:lblOffset val="100"/>
        <c:tickLblSkip val="1"/>
        <c:noMultiLvlLbl val="0"/>
      </c:catAx>
      <c:valAx>
        <c:axId val="20336447"/>
        <c:scaling>
          <c:orientation val="minMax"/>
          <c:max val="1"/>
          <c:min val="0"/>
        </c:scaling>
        <c:axPos val="t"/>
        <c:delete val="1"/>
        <c:majorTickMark val="out"/>
        <c:minorTickMark val="none"/>
        <c:tickLblPos val="nextTo"/>
        <c:crossAx val="17172686"/>
        <c:crossesAt val="1"/>
        <c:crossBetween val="between"/>
        <c:dispUnits/>
        <c:majorUnit val="0.3333"/>
      </c:valAx>
      <c:spPr>
        <a:solidFill>
          <a:srgbClr val="FFCC99"/>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0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val>
            <c:numRef>
              <c:f>'Notation épreuve SI (écrit)'!#REF!</c:f>
              <c:numCache>
                <c:ptCount val="1"/>
                <c:pt idx="0">
                  <c:v>1</c:v>
                </c:pt>
              </c:numCache>
            </c:numRef>
          </c:val>
        </c:ser>
        <c:axId val="48810296"/>
        <c:axId val="36639481"/>
      </c:barChart>
      <c:catAx>
        <c:axId val="48810296"/>
        <c:scaling>
          <c:orientation val="maxMin"/>
        </c:scaling>
        <c:axPos val="l"/>
        <c:majorGridlines>
          <c:spPr>
            <a:ln w="3175">
              <a:solidFill>
                <a:srgbClr val="000000"/>
              </a:solidFill>
            </a:ln>
          </c:spPr>
        </c:majorGridlines>
        <c:delete val="1"/>
        <c:majorTickMark val="out"/>
        <c:minorTickMark val="none"/>
        <c:tickLblPos val="nextTo"/>
        <c:crossAx val="36639481"/>
        <c:crosses val="autoZero"/>
        <c:auto val="1"/>
        <c:lblOffset val="100"/>
        <c:tickLblSkip val="1"/>
        <c:noMultiLvlLbl val="0"/>
      </c:catAx>
      <c:valAx>
        <c:axId val="36639481"/>
        <c:scaling>
          <c:orientation val="minMax"/>
          <c:max val="1"/>
          <c:min val="0"/>
        </c:scaling>
        <c:axPos val="t"/>
        <c:delete val="1"/>
        <c:majorTickMark val="out"/>
        <c:minorTickMark val="none"/>
        <c:tickLblPos val="nextTo"/>
        <c:crossAx val="48810296"/>
        <c:crossesAt val="1"/>
        <c:crossBetween val="between"/>
        <c:dispUnits/>
        <c:majorUnit val="0.3333"/>
      </c:valAx>
      <c:spPr>
        <a:solidFill>
          <a:srgbClr val="CC99FF"/>
        </a:solidFill>
        <a:ln w="3175">
          <a:solidFill>
            <a:srgbClr val="00000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ptCount val="17"/>
              <c:pt idx="0">
                <c:v>0</c:v>
              </c:pt>
              <c:pt idx="1">
                <c:v>0</c:v>
              </c:pt>
              <c:pt idx="2">
                <c:v>0</c:v>
              </c:pt>
              <c:pt idx="3">
                <c:v>0</c:v>
              </c:pt>
              <c:pt idx="4">
                <c:v>0</c:v>
              </c:pt>
              <c:pt idx="5">
                <c:v>1</c:v>
              </c:pt>
              <c:pt idx="6">
                <c:v>0.6666666666666665</c:v>
              </c:pt>
              <c:pt idx="7">
                <c:v>0.7777777777777777</c:v>
              </c:pt>
              <c:pt idx="8">
                <c:v>0.49999999999999983</c:v>
              </c:pt>
              <c:pt idx="9">
                <c:v>0.33333333333333326</c:v>
              </c:pt>
              <c:pt idx="10">
                <c:v>0</c:v>
              </c:pt>
              <c:pt idx="11">
                <c:v>0</c:v>
              </c:pt>
              <c:pt idx="12">
                <c:v>0</c:v>
              </c:pt>
              <c:pt idx="13">
                <c:v>0</c:v>
              </c:pt>
              <c:pt idx="14">
                <c:v>0</c:v>
              </c:pt>
              <c:pt idx="15">
                <c:v>0</c:v>
              </c:pt>
              <c:pt idx="16">
                <c:v>0</c:v>
              </c:pt>
            </c:numLit>
          </c:val>
        </c:ser>
        <c:axId val="61319874"/>
        <c:axId val="15007955"/>
      </c:barChart>
      <c:catAx>
        <c:axId val="613198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25" b="0" i="0" u="none" baseline="0">
                <a:solidFill>
                  <a:srgbClr val="000000"/>
                </a:solidFill>
                <a:latin typeface="Arial"/>
                <a:ea typeface="Arial"/>
                <a:cs typeface="Arial"/>
              </a:defRPr>
            </a:pPr>
          </a:p>
        </c:txPr>
        <c:crossAx val="15007955"/>
        <c:crosses val="autoZero"/>
        <c:auto val="1"/>
        <c:lblOffset val="100"/>
        <c:tickLblSkip val="1"/>
        <c:noMultiLvlLbl val="0"/>
      </c:catAx>
      <c:valAx>
        <c:axId val="15007955"/>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3198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7</xdr:row>
      <xdr:rowOff>152400</xdr:rowOff>
    </xdr:from>
    <xdr:to>
      <xdr:col>9</xdr:col>
      <xdr:colOff>723900</xdr:colOff>
      <xdr:row>35</xdr:row>
      <xdr:rowOff>171450</xdr:rowOff>
    </xdr:to>
    <xdr:sp>
      <xdr:nvSpPr>
        <xdr:cNvPr id="1" name="Rectangle 34"/>
        <xdr:cNvSpPr>
          <a:spLocks/>
        </xdr:cNvSpPr>
      </xdr:nvSpPr>
      <xdr:spPr>
        <a:xfrm>
          <a:off x="12877800" y="1362075"/>
          <a:ext cx="619125" cy="5010150"/>
        </a:xfrm>
        <a:prstGeom prst="rect">
          <a:avLst/>
        </a:prstGeom>
        <a:solidFill>
          <a:srgbClr val="FF99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714375</xdr:colOff>
      <xdr:row>7</xdr:row>
      <xdr:rowOff>152400</xdr:rowOff>
    </xdr:from>
    <xdr:to>
      <xdr:col>9</xdr:col>
      <xdr:colOff>1400175</xdr:colOff>
      <xdr:row>35</xdr:row>
      <xdr:rowOff>171450</xdr:rowOff>
    </xdr:to>
    <xdr:sp>
      <xdr:nvSpPr>
        <xdr:cNvPr id="2" name="Rectangle 35"/>
        <xdr:cNvSpPr>
          <a:spLocks/>
        </xdr:cNvSpPr>
      </xdr:nvSpPr>
      <xdr:spPr>
        <a:xfrm>
          <a:off x="13487400" y="1362075"/>
          <a:ext cx="685800" cy="5010150"/>
        </a:xfrm>
        <a:prstGeom prst="rect">
          <a:avLst/>
        </a:prstGeom>
        <a:solidFill>
          <a:srgbClr val="1FB71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104775</xdr:rowOff>
    </xdr:from>
    <xdr:to>
      <xdr:col>10</xdr:col>
      <xdr:colOff>38100</xdr:colOff>
      <xdr:row>26</xdr:row>
      <xdr:rowOff>47625</xdr:rowOff>
    </xdr:to>
    <xdr:graphicFrame>
      <xdr:nvGraphicFramePr>
        <xdr:cNvPr id="3" name="Graphique 16"/>
        <xdr:cNvGraphicFramePr/>
      </xdr:nvGraphicFramePr>
      <xdr:xfrm>
        <a:off x="12773025" y="1314450"/>
        <a:ext cx="1447800" cy="33909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25</xdr:row>
      <xdr:rowOff>123825</xdr:rowOff>
    </xdr:from>
    <xdr:to>
      <xdr:col>10</xdr:col>
      <xdr:colOff>9525</xdr:colOff>
      <xdr:row>36</xdr:row>
      <xdr:rowOff>104775</xdr:rowOff>
    </xdr:to>
    <xdr:graphicFrame>
      <xdr:nvGraphicFramePr>
        <xdr:cNvPr id="4" name="Graphique 21"/>
        <xdr:cNvGraphicFramePr/>
      </xdr:nvGraphicFramePr>
      <xdr:xfrm>
        <a:off x="12773025" y="4610100"/>
        <a:ext cx="1419225" cy="186690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0</xdr:rowOff>
    </xdr:from>
    <xdr:to>
      <xdr:col>10</xdr:col>
      <xdr:colOff>9525</xdr:colOff>
      <xdr:row>36</xdr:row>
      <xdr:rowOff>38100</xdr:rowOff>
    </xdr:to>
    <xdr:graphicFrame>
      <xdr:nvGraphicFramePr>
        <xdr:cNvPr id="5" name="Graphique 29"/>
        <xdr:cNvGraphicFramePr/>
      </xdr:nvGraphicFramePr>
      <xdr:xfrm>
        <a:off x="12773025" y="6372225"/>
        <a:ext cx="1419225" cy="381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36</xdr:row>
      <xdr:rowOff>0</xdr:rowOff>
    </xdr:from>
    <xdr:to>
      <xdr:col>10</xdr:col>
      <xdr:colOff>9525</xdr:colOff>
      <xdr:row>36</xdr:row>
      <xdr:rowOff>0</xdr:rowOff>
    </xdr:to>
    <xdr:graphicFrame>
      <xdr:nvGraphicFramePr>
        <xdr:cNvPr id="6" name="Graphique 37"/>
        <xdr:cNvGraphicFramePr/>
      </xdr:nvGraphicFramePr>
      <xdr:xfrm>
        <a:off x="12773025" y="6372225"/>
        <a:ext cx="1419225" cy="0"/>
      </xdr:xfrm>
      <a:graphic>
        <a:graphicData uri="http://schemas.openxmlformats.org/drawingml/2006/chart">
          <c:chart xmlns:c="http://schemas.openxmlformats.org/drawingml/2006/chart" r:id="rId4"/>
        </a:graphicData>
      </a:graphic>
    </xdr:graphicFrame>
    <xdr:clientData/>
  </xdr:twoCellAnchor>
  <xdr:twoCellAnchor>
    <xdr:from>
      <xdr:col>0</xdr:col>
      <xdr:colOff>1162050</xdr:colOff>
      <xdr:row>0</xdr:row>
      <xdr:rowOff>0</xdr:rowOff>
    </xdr:from>
    <xdr:to>
      <xdr:col>20</xdr:col>
      <xdr:colOff>266700</xdr:colOff>
      <xdr:row>0</xdr:row>
      <xdr:rowOff>0</xdr:rowOff>
    </xdr:to>
    <xdr:graphicFrame>
      <xdr:nvGraphicFramePr>
        <xdr:cNvPr id="7" name="Chart 3"/>
        <xdr:cNvGraphicFramePr/>
      </xdr:nvGraphicFramePr>
      <xdr:xfrm>
        <a:off x="1162050" y="0"/>
        <a:ext cx="17449800" cy="0"/>
      </xdr:xfrm>
      <a:graphic>
        <a:graphicData uri="http://schemas.openxmlformats.org/drawingml/2006/chart">
          <c:chart xmlns:c="http://schemas.openxmlformats.org/drawingml/2006/chart" r:id="rId5"/>
        </a:graphicData>
      </a:graphic>
    </xdr:graphicFrame>
    <xdr:clientData/>
  </xdr:twoCellAnchor>
  <xdr:twoCellAnchor>
    <xdr:from>
      <xdr:col>9</xdr:col>
      <xdr:colOff>723900</xdr:colOff>
      <xdr:row>8</xdr:row>
      <xdr:rowOff>0</xdr:rowOff>
    </xdr:from>
    <xdr:to>
      <xdr:col>9</xdr:col>
      <xdr:colOff>723900</xdr:colOff>
      <xdr:row>36</xdr:row>
      <xdr:rowOff>0</xdr:rowOff>
    </xdr:to>
    <xdr:sp>
      <xdr:nvSpPr>
        <xdr:cNvPr id="8" name="Line 33"/>
        <xdr:cNvSpPr>
          <a:spLocks/>
        </xdr:cNvSpPr>
      </xdr:nvSpPr>
      <xdr:spPr>
        <a:xfrm flipV="1">
          <a:off x="13496925" y="1371600"/>
          <a:ext cx="0" cy="5000625"/>
        </a:xfrm>
        <a:prstGeom prst="line">
          <a:avLst/>
        </a:prstGeom>
        <a:noFill/>
        <a:ln w="19050" cmpd="sng">
          <a:solidFill>
            <a:srgbClr val="DD0806"/>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3"/>
  <sheetViews>
    <sheetView tabSelected="1" zoomScalePageLayoutView="0" workbookViewId="0" topLeftCell="A10">
      <selection activeCell="C16" sqref="C16"/>
    </sheetView>
  </sheetViews>
  <sheetFormatPr defaultColWidth="11.421875" defaultRowHeight="12.75"/>
  <cols>
    <col min="1" max="1" width="17.421875" style="12" customWidth="1"/>
    <col min="2" max="2" width="56.28125" style="2" customWidth="1"/>
    <col min="3" max="3" width="95.421875" style="1" customWidth="1"/>
    <col min="4" max="4" width="4.421875" style="14" customWidth="1"/>
    <col min="5" max="8" width="3.7109375" style="4" customWidth="1"/>
    <col min="9" max="9" width="3.140625" style="41" customWidth="1"/>
    <col min="10" max="10" width="21.140625" style="6" customWidth="1"/>
    <col min="11" max="11" width="4.8515625" style="28" customWidth="1"/>
    <col min="12" max="12" width="5.7109375" style="52" bestFit="1" customWidth="1"/>
    <col min="13" max="13" width="10.28125" style="53" bestFit="1" customWidth="1"/>
    <col min="14" max="14" width="2.140625" style="31" bestFit="1" customWidth="1"/>
    <col min="15" max="15" width="9.00390625" style="54" bestFit="1" customWidth="1"/>
    <col min="16" max="16" width="8.421875" style="54" bestFit="1" customWidth="1"/>
    <col min="17" max="17" width="2.28125" style="55" bestFit="1" customWidth="1"/>
    <col min="18" max="18" width="6.00390625" style="71" bestFit="1" customWidth="1"/>
    <col min="19" max="19" width="2.28125" style="31" bestFit="1" customWidth="1"/>
    <col min="20" max="29" width="11.421875" style="31" customWidth="1"/>
    <col min="30" max="16384" width="11.421875" style="1" customWidth="1"/>
  </cols>
  <sheetData>
    <row r="1" spans="1:10" ht="16.5" thickTop="1">
      <c r="A1" s="131" t="s">
        <v>19</v>
      </c>
      <c r="B1" s="132"/>
      <c r="C1" s="151" t="s">
        <v>43</v>
      </c>
      <c r="D1" s="153"/>
      <c r="E1" s="153"/>
      <c r="F1" s="153"/>
      <c r="G1" s="153"/>
      <c r="H1" s="153"/>
      <c r="I1" s="153"/>
      <c r="J1" s="154"/>
    </row>
    <row r="2" spans="1:10" ht="12.75">
      <c r="A2" s="133" t="s">
        <v>21</v>
      </c>
      <c r="B2" s="134"/>
      <c r="C2" s="152"/>
      <c r="D2" s="155"/>
      <c r="E2" s="155"/>
      <c r="F2" s="155"/>
      <c r="G2" s="155"/>
      <c r="H2" s="155"/>
      <c r="I2" s="155"/>
      <c r="J2" s="156"/>
    </row>
    <row r="3" spans="1:10" ht="12.75">
      <c r="A3" s="58" t="s">
        <v>2</v>
      </c>
      <c r="B3" s="60"/>
      <c r="C3" s="152"/>
      <c r="D3" s="155"/>
      <c r="E3" s="155"/>
      <c r="F3" s="155"/>
      <c r="G3" s="155"/>
      <c r="H3" s="155"/>
      <c r="I3" s="155"/>
      <c r="J3" s="156"/>
    </row>
    <row r="4" spans="1:10" ht="12.75">
      <c r="A4" s="58" t="s">
        <v>0</v>
      </c>
      <c r="B4" s="60"/>
      <c r="C4" s="152"/>
      <c r="D4" s="155"/>
      <c r="E4" s="155"/>
      <c r="F4" s="155"/>
      <c r="G4" s="155"/>
      <c r="H4" s="155"/>
      <c r="I4" s="155"/>
      <c r="J4" s="156"/>
    </row>
    <row r="5" spans="1:10" ht="13.5" thickBot="1">
      <c r="A5" s="59" t="s">
        <v>1</v>
      </c>
      <c r="B5" s="61" t="s">
        <v>40</v>
      </c>
      <c r="C5" s="62"/>
      <c r="D5" s="157"/>
      <c r="E5" s="157"/>
      <c r="F5" s="157"/>
      <c r="G5" s="157"/>
      <c r="H5" s="157"/>
      <c r="I5" s="157"/>
      <c r="J5" s="158"/>
    </row>
    <row r="6" spans="1:20" ht="13.5" thickTop="1">
      <c r="A6" s="1"/>
      <c r="B6" s="1"/>
      <c r="C6" s="21"/>
      <c r="D6" s="173"/>
      <c r="E6" s="173"/>
      <c r="F6" s="173"/>
      <c r="G6" s="173"/>
      <c r="H6" s="173"/>
      <c r="I6" s="42"/>
      <c r="K6" s="21" t="s">
        <v>8</v>
      </c>
      <c r="L6" s="78"/>
      <c r="M6" s="79"/>
      <c r="N6" s="80"/>
      <c r="O6" s="81"/>
      <c r="P6" s="81"/>
      <c r="Q6" s="82"/>
      <c r="R6" s="82"/>
      <c r="S6" s="80"/>
      <c r="T6" s="80"/>
    </row>
    <row r="7" spans="1:20" ht="13.5" thickBot="1">
      <c r="A7" s="174" t="s">
        <v>4</v>
      </c>
      <c r="B7" s="174"/>
      <c r="C7" s="17" t="s">
        <v>17</v>
      </c>
      <c r="D7" s="35" t="s">
        <v>12</v>
      </c>
      <c r="E7" s="30">
        <v>0</v>
      </c>
      <c r="F7" s="30">
        <v>1</v>
      </c>
      <c r="G7" s="30">
        <v>2</v>
      </c>
      <c r="H7" s="30">
        <v>3</v>
      </c>
      <c r="I7" s="43"/>
      <c r="K7" s="32" t="s">
        <v>7</v>
      </c>
      <c r="L7" s="78"/>
      <c r="M7" s="79" t="s">
        <v>9</v>
      </c>
      <c r="N7" s="80"/>
      <c r="O7" s="81"/>
      <c r="P7" s="81"/>
      <c r="Q7" s="82"/>
      <c r="R7" s="82"/>
      <c r="S7" s="80"/>
      <c r="T7" s="80"/>
    </row>
    <row r="8" spans="1:20" ht="12.75">
      <c r="A8" s="177" t="s">
        <v>22</v>
      </c>
      <c r="B8" s="178"/>
      <c r="C8" s="178"/>
      <c r="D8" s="178"/>
      <c r="E8" s="178"/>
      <c r="F8" s="178"/>
      <c r="G8" s="178"/>
      <c r="H8" s="179"/>
      <c r="I8" s="44"/>
      <c r="K8" s="29">
        <v>0.5</v>
      </c>
      <c r="L8" s="78"/>
      <c r="M8" s="83">
        <f>IF(N8=1,SUMPRODUCT(M9:M25,N9:N25)/SUMPRODUCT(K9:K25,N9:N25),0)</f>
        <v>0</v>
      </c>
      <c r="N8" s="80">
        <f>IF(SUM(N9:N25)=0,0,1)</f>
        <v>0</v>
      </c>
      <c r="O8" s="81"/>
      <c r="P8" s="81">
        <f>SUM(P9:P25)</f>
        <v>1.0000000000000002</v>
      </c>
      <c r="Q8" s="82"/>
      <c r="R8" s="82"/>
      <c r="S8" s="80"/>
      <c r="T8" s="80"/>
    </row>
    <row r="9" spans="1:20" ht="12.75">
      <c r="A9" s="105" t="s">
        <v>24</v>
      </c>
      <c r="B9" s="183" t="s">
        <v>25</v>
      </c>
      <c r="C9" s="187" t="s">
        <v>48</v>
      </c>
      <c r="D9" s="33"/>
      <c r="E9" s="34"/>
      <c r="F9" s="93"/>
      <c r="G9" s="34"/>
      <c r="H9" s="87"/>
      <c r="I9" s="40">
        <f>IF(N9&gt;1,"◄",(IF(S9&gt;0,"◄","")))</f>
      </c>
      <c r="J9" s="7"/>
      <c r="K9" s="28">
        <v>0.03</v>
      </c>
      <c r="L9" s="78"/>
      <c r="M9" s="79">
        <f>IF(H9&lt;&gt;"",1,IF(G9&lt;&gt;"",2/3,IF(F9&lt;&gt;"",1/3,0)))*K9*20</f>
        <v>0</v>
      </c>
      <c r="N9" s="80">
        <f>IF(D9="",IF(E9&lt;&gt;"",1,0)+IF(F9&lt;&gt;"",1,0)+IF(G9&lt;&gt;"",1,0)+IF(H9&lt;&gt;"",1,0),0)</f>
        <v>0</v>
      </c>
      <c r="O9" s="81">
        <f>IF(D9&lt;&gt;"",0,IF(E9="",(M9/(K9*20)),0.02+(M9/(K9*20))))</f>
        <v>0</v>
      </c>
      <c r="P9" s="81">
        <f>IF(D9&lt;&gt;"",0,K9)</f>
        <v>0.03</v>
      </c>
      <c r="Q9" s="82">
        <f>IF(I9&lt;&gt;"",1,0)</f>
        <v>0</v>
      </c>
      <c r="R9" s="82" t="b">
        <f>IF(D9="",OR(E9&lt;&gt;"",F9&lt;&gt;"",G9&lt;&gt;"",H9&lt;&gt;""),0)</f>
        <v>0</v>
      </c>
      <c r="S9" s="80">
        <f>IF(D9&lt;&gt;"",IF(E9&lt;&gt;"",1,0)+IF(F9&lt;&gt;"",1,0)+IF(G9&lt;&gt;"",1,0)+IF(H9&lt;&gt;"",1,0),0)</f>
        <v>0</v>
      </c>
      <c r="T9" s="80"/>
    </row>
    <row r="10" spans="1:20" ht="12.75">
      <c r="A10" s="106"/>
      <c r="B10" s="184"/>
      <c r="C10" s="103" t="s">
        <v>44</v>
      </c>
      <c r="D10" s="20"/>
      <c r="E10" s="10"/>
      <c r="F10" s="10"/>
      <c r="G10" s="94"/>
      <c r="H10" s="86"/>
      <c r="I10" s="40">
        <f aca="true" t="shared" si="0" ref="I10:I36">IF(N10&gt;1,"◄",(IF(S10&gt;0,"◄","")))</f>
      </c>
      <c r="J10" s="7"/>
      <c r="K10" s="28">
        <v>0.03</v>
      </c>
      <c r="L10" s="78"/>
      <c r="M10" s="79">
        <f aca="true" t="shared" si="1" ref="M10:M24">IF(H10&lt;&gt;"",1,IF(G10&lt;&gt;"",2/3,IF(F10&lt;&gt;"",1/3,0)))*K10*20</f>
        <v>0</v>
      </c>
      <c r="N10" s="80">
        <f aca="true" t="shared" si="2" ref="N10:N24">IF(D10="",IF(E10&lt;&gt;"",1,0)+IF(F10&lt;&gt;"",1,0)+IF(G10&lt;&gt;"",1,0)+IF(H10&lt;&gt;"",1,0),0)</f>
        <v>0</v>
      </c>
      <c r="O10" s="81">
        <f aca="true" t="shared" si="3" ref="O10:O24">IF(D10&lt;&gt;"",0,IF(E10="",(M10/(K10*20)),0.02+(M10/(K10*20))))</f>
        <v>0</v>
      </c>
      <c r="P10" s="81">
        <f aca="true" t="shared" si="4" ref="P10:P24">IF(D10&lt;&gt;"",0,K10)</f>
        <v>0.03</v>
      </c>
      <c r="Q10" s="82">
        <f aca="true" t="shared" si="5" ref="Q10:Q25">IF(I10&lt;&gt;"",1,0)</f>
        <v>0</v>
      </c>
      <c r="R10" s="82" t="b">
        <f aca="true" t="shared" si="6" ref="R10:R25">IF(D10="",OR(E10&lt;&gt;"",F10&lt;&gt;"",G10&lt;&gt;"",H10&lt;&gt;""),0)</f>
        <v>0</v>
      </c>
      <c r="S10" s="80">
        <f aca="true" t="shared" si="7" ref="S10:S26">IF(D10&lt;&gt;"",IF(E10&lt;&gt;"",1,0)+IF(F10&lt;&gt;"",1,0)+IF(G10&lt;&gt;"",1,0)+IF(H10&lt;&gt;"",1,0),0)</f>
        <v>0</v>
      </c>
      <c r="T10" s="80"/>
    </row>
    <row r="11" spans="1:20" ht="12.75">
      <c r="A11" s="106"/>
      <c r="B11" s="184"/>
      <c r="C11" s="188" t="s">
        <v>49</v>
      </c>
      <c r="D11" s="38"/>
      <c r="E11" s="39"/>
      <c r="F11" s="39"/>
      <c r="G11" s="95"/>
      <c r="H11" s="88"/>
      <c r="I11" s="40">
        <f t="shared" si="0"/>
      </c>
      <c r="J11" s="7"/>
      <c r="K11" s="28">
        <v>0.03</v>
      </c>
      <c r="L11" s="78"/>
      <c r="M11" s="79">
        <f t="shared" si="1"/>
        <v>0</v>
      </c>
      <c r="N11" s="80">
        <f t="shared" si="2"/>
        <v>0</v>
      </c>
      <c r="O11" s="81">
        <f t="shared" si="3"/>
        <v>0</v>
      </c>
      <c r="P11" s="81">
        <f t="shared" si="4"/>
        <v>0.03</v>
      </c>
      <c r="Q11" s="82">
        <f t="shared" si="5"/>
        <v>0</v>
      </c>
      <c r="R11" s="82" t="b">
        <f t="shared" si="6"/>
        <v>0</v>
      </c>
      <c r="S11" s="80">
        <f t="shared" si="7"/>
        <v>0</v>
      </c>
      <c r="T11" s="80"/>
    </row>
    <row r="12" spans="1:20" ht="12.75">
      <c r="A12" s="106"/>
      <c r="B12" s="184"/>
      <c r="C12" s="186" t="s">
        <v>45</v>
      </c>
      <c r="D12" s="37"/>
      <c r="E12" s="70"/>
      <c r="F12" s="94"/>
      <c r="G12" s="10"/>
      <c r="H12" s="86"/>
      <c r="I12" s="40">
        <f t="shared" si="0"/>
      </c>
      <c r="J12" s="7"/>
      <c r="K12" s="28">
        <v>0.04</v>
      </c>
      <c r="L12" s="78"/>
      <c r="M12" s="79">
        <f t="shared" si="1"/>
        <v>0</v>
      </c>
      <c r="N12" s="80">
        <f t="shared" si="2"/>
        <v>0</v>
      </c>
      <c r="O12" s="81">
        <f t="shared" si="3"/>
        <v>0</v>
      </c>
      <c r="P12" s="81">
        <f t="shared" si="4"/>
        <v>0.04</v>
      </c>
      <c r="Q12" s="82">
        <f t="shared" si="5"/>
        <v>0</v>
      </c>
      <c r="R12" s="82" t="b">
        <f t="shared" si="6"/>
        <v>0</v>
      </c>
      <c r="S12" s="80">
        <f t="shared" si="7"/>
        <v>0</v>
      </c>
      <c r="T12" s="80"/>
    </row>
    <row r="13" spans="1:20" ht="12.75">
      <c r="A13" s="107"/>
      <c r="B13" s="185"/>
      <c r="C13" s="188" t="s">
        <v>50</v>
      </c>
      <c r="D13" s="38"/>
      <c r="E13" s="23"/>
      <c r="F13" s="74"/>
      <c r="G13" s="74"/>
      <c r="H13" s="88"/>
      <c r="I13" s="40">
        <f t="shared" si="0"/>
      </c>
      <c r="J13" s="7"/>
      <c r="K13" s="28">
        <v>0.04</v>
      </c>
      <c r="L13" s="78"/>
      <c r="M13" s="79">
        <f t="shared" si="1"/>
        <v>0</v>
      </c>
      <c r="N13" s="80">
        <f t="shared" si="2"/>
        <v>0</v>
      </c>
      <c r="O13" s="81">
        <f>IF(D13&lt;&gt;"",0,IF(E13="",(M13/(K13*20)),0.02+(M13/(K13*20))))</f>
        <v>0</v>
      </c>
      <c r="P13" s="81">
        <f t="shared" si="4"/>
        <v>0.04</v>
      </c>
      <c r="Q13" s="82">
        <f t="shared" si="5"/>
        <v>0</v>
      </c>
      <c r="R13" s="82" t="b">
        <f t="shared" si="6"/>
        <v>0</v>
      </c>
      <c r="S13" s="80">
        <f t="shared" si="7"/>
        <v>0</v>
      </c>
      <c r="T13" s="80"/>
    </row>
    <row r="14" spans="1:20" ht="12.75" customHeight="1">
      <c r="A14" s="105" t="s">
        <v>26</v>
      </c>
      <c r="B14" s="108" t="s">
        <v>38</v>
      </c>
      <c r="C14" s="103" t="s">
        <v>46</v>
      </c>
      <c r="D14" s="37"/>
      <c r="E14" s="70"/>
      <c r="F14" s="94"/>
      <c r="G14" s="10"/>
      <c r="H14" s="86"/>
      <c r="I14" s="40">
        <f t="shared" si="0"/>
      </c>
      <c r="J14" s="7"/>
      <c r="K14" s="28">
        <v>0.06</v>
      </c>
      <c r="L14" s="78"/>
      <c r="M14" s="79">
        <f t="shared" si="1"/>
        <v>0</v>
      </c>
      <c r="N14" s="80">
        <f t="shared" si="2"/>
        <v>0</v>
      </c>
      <c r="O14" s="81">
        <f t="shared" si="3"/>
        <v>0</v>
      </c>
      <c r="P14" s="81">
        <f t="shared" si="4"/>
        <v>0.06</v>
      </c>
      <c r="Q14" s="82">
        <f t="shared" si="5"/>
        <v>0</v>
      </c>
      <c r="R14" s="82" t="b">
        <f t="shared" si="6"/>
        <v>0</v>
      </c>
      <c r="S14" s="80">
        <f t="shared" si="7"/>
        <v>0</v>
      </c>
      <c r="T14" s="80"/>
    </row>
    <row r="15" spans="1:20" ht="12.75">
      <c r="A15" s="106"/>
      <c r="B15" s="109"/>
      <c r="C15" s="188" t="s">
        <v>51</v>
      </c>
      <c r="D15" s="38"/>
      <c r="E15" s="23"/>
      <c r="F15" s="74"/>
      <c r="G15" s="23"/>
      <c r="H15" s="88"/>
      <c r="I15" s="40">
        <f t="shared" si="0"/>
      </c>
      <c r="J15" s="7"/>
      <c r="K15" s="28">
        <v>0.06</v>
      </c>
      <c r="L15" s="78"/>
      <c r="M15" s="79">
        <f t="shared" si="1"/>
        <v>0</v>
      </c>
      <c r="N15" s="80">
        <f t="shared" si="2"/>
        <v>0</v>
      </c>
      <c r="O15" s="81">
        <f t="shared" si="3"/>
        <v>0</v>
      </c>
      <c r="P15" s="81">
        <f t="shared" si="4"/>
        <v>0.06</v>
      </c>
      <c r="Q15" s="82">
        <f t="shared" si="5"/>
        <v>0</v>
      </c>
      <c r="R15" s="82" t="b">
        <f t="shared" si="6"/>
        <v>0</v>
      </c>
      <c r="S15" s="80">
        <f t="shared" si="7"/>
        <v>0</v>
      </c>
      <c r="T15" s="80"/>
    </row>
    <row r="16" spans="1:20" ht="12.75">
      <c r="A16" s="106"/>
      <c r="B16" s="109"/>
      <c r="C16" s="189" t="s">
        <v>69</v>
      </c>
      <c r="D16" s="37"/>
      <c r="E16" s="10"/>
      <c r="F16" s="70"/>
      <c r="G16" s="10"/>
      <c r="H16" s="96"/>
      <c r="I16" s="40">
        <f t="shared" si="0"/>
      </c>
      <c r="J16" s="7"/>
      <c r="K16" s="28">
        <v>0.06</v>
      </c>
      <c r="L16" s="78"/>
      <c r="M16" s="79">
        <f t="shared" si="1"/>
        <v>0</v>
      </c>
      <c r="N16" s="80">
        <f t="shared" si="2"/>
        <v>0</v>
      </c>
      <c r="O16" s="81">
        <f t="shared" si="3"/>
        <v>0</v>
      </c>
      <c r="P16" s="81">
        <f t="shared" si="4"/>
        <v>0.06</v>
      </c>
      <c r="Q16" s="82">
        <f t="shared" si="5"/>
        <v>0</v>
      </c>
      <c r="R16" s="82" t="b">
        <f t="shared" si="6"/>
        <v>0</v>
      </c>
      <c r="S16" s="80">
        <f t="shared" si="7"/>
        <v>0</v>
      </c>
      <c r="T16" s="80"/>
    </row>
    <row r="17" spans="1:20" ht="12.75">
      <c r="A17" s="106"/>
      <c r="B17" s="109"/>
      <c r="C17" s="188" t="s">
        <v>52</v>
      </c>
      <c r="D17" s="38"/>
      <c r="E17" s="23"/>
      <c r="F17" s="74"/>
      <c r="G17" s="95"/>
      <c r="H17" s="88"/>
      <c r="I17" s="40">
        <f t="shared" si="0"/>
      </c>
      <c r="J17" s="7"/>
      <c r="K17" s="28">
        <v>0.06</v>
      </c>
      <c r="L17" s="78"/>
      <c r="M17" s="79">
        <f t="shared" si="1"/>
        <v>0</v>
      </c>
      <c r="N17" s="80">
        <f t="shared" si="2"/>
        <v>0</v>
      </c>
      <c r="O17" s="81">
        <f t="shared" si="3"/>
        <v>0</v>
      </c>
      <c r="P17" s="81">
        <f t="shared" si="4"/>
        <v>0.06</v>
      </c>
      <c r="Q17" s="82">
        <f t="shared" si="5"/>
        <v>0</v>
      </c>
      <c r="R17" s="82" t="b">
        <f t="shared" si="6"/>
        <v>0</v>
      </c>
      <c r="S17" s="80">
        <f t="shared" si="7"/>
        <v>0</v>
      </c>
      <c r="T17" s="80"/>
    </row>
    <row r="18" spans="1:20" ht="12.75">
      <c r="A18" s="106"/>
      <c r="B18" s="110"/>
      <c r="C18" s="189" t="s">
        <v>53</v>
      </c>
      <c r="D18" s="37"/>
      <c r="E18" s="10"/>
      <c r="F18" s="70"/>
      <c r="G18" s="10"/>
      <c r="H18" s="86"/>
      <c r="I18" s="40">
        <f t="shared" si="0"/>
      </c>
      <c r="J18" s="7"/>
      <c r="K18" s="28">
        <v>0.06</v>
      </c>
      <c r="L18" s="78"/>
      <c r="M18" s="79">
        <f t="shared" si="1"/>
        <v>0</v>
      </c>
      <c r="N18" s="80">
        <f t="shared" si="2"/>
        <v>0</v>
      </c>
      <c r="O18" s="81">
        <f t="shared" si="3"/>
        <v>0</v>
      </c>
      <c r="P18" s="81">
        <f t="shared" si="4"/>
        <v>0.06</v>
      </c>
      <c r="Q18" s="82">
        <f t="shared" si="5"/>
        <v>0</v>
      </c>
      <c r="R18" s="82" t="b">
        <f t="shared" si="6"/>
        <v>0</v>
      </c>
      <c r="S18" s="80">
        <f t="shared" si="7"/>
        <v>0</v>
      </c>
      <c r="T18" s="80"/>
    </row>
    <row r="19" spans="1:20" ht="12.75">
      <c r="A19" s="106"/>
      <c r="B19" s="108" t="s">
        <v>37</v>
      </c>
      <c r="C19" s="188" t="s">
        <v>54</v>
      </c>
      <c r="D19" s="38"/>
      <c r="E19" s="74"/>
      <c r="F19" s="95"/>
      <c r="G19" s="23"/>
      <c r="H19" s="88"/>
      <c r="I19" s="40">
        <f t="shared" si="0"/>
      </c>
      <c r="J19" s="7"/>
      <c r="K19" s="28">
        <v>0.08</v>
      </c>
      <c r="L19" s="78"/>
      <c r="M19" s="79">
        <f t="shared" si="1"/>
        <v>0</v>
      </c>
      <c r="N19" s="80">
        <f t="shared" si="2"/>
        <v>0</v>
      </c>
      <c r="O19" s="81">
        <f t="shared" si="3"/>
        <v>0</v>
      </c>
      <c r="P19" s="81">
        <f t="shared" si="4"/>
        <v>0.08</v>
      </c>
      <c r="Q19" s="82">
        <f t="shared" si="5"/>
        <v>0</v>
      </c>
      <c r="R19" s="82" t="b">
        <f t="shared" si="6"/>
        <v>0</v>
      </c>
      <c r="S19" s="80">
        <f t="shared" si="7"/>
        <v>0</v>
      </c>
      <c r="T19" s="80"/>
    </row>
    <row r="20" spans="1:20" ht="12.75">
      <c r="A20" s="106"/>
      <c r="B20" s="109"/>
      <c r="C20" s="189" t="s">
        <v>55</v>
      </c>
      <c r="D20" s="37"/>
      <c r="E20" s="10"/>
      <c r="F20" s="10"/>
      <c r="G20" s="70"/>
      <c r="H20" s="86"/>
      <c r="I20" s="40">
        <f t="shared" si="0"/>
      </c>
      <c r="J20" s="7"/>
      <c r="K20" s="28">
        <v>0.06</v>
      </c>
      <c r="L20" s="78"/>
      <c r="M20" s="79">
        <f t="shared" si="1"/>
        <v>0</v>
      </c>
      <c r="N20" s="80">
        <f t="shared" si="2"/>
        <v>0</v>
      </c>
      <c r="O20" s="81">
        <f t="shared" si="3"/>
        <v>0</v>
      </c>
      <c r="P20" s="81">
        <f t="shared" si="4"/>
        <v>0.06</v>
      </c>
      <c r="Q20" s="82">
        <f t="shared" si="5"/>
        <v>0</v>
      </c>
      <c r="R20" s="82" t="b">
        <f t="shared" si="6"/>
        <v>0</v>
      </c>
      <c r="S20" s="80">
        <f t="shared" si="7"/>
        <v>0</v>
      </c>
      <c r="T20" s="80"/>
    </row>
    <row r="21" spans="1:20" ht="12.75">
      <c r="A21" s="106"/>
      <c r="B21" s="109"/>
      <c r="C21" s="188" t="s">
        <v>56</v>
      </c>
      <c r="D21" s="38"/>
      <c r="E21" s="74"/>
      <c r="F21" s="23"/>
      <c r="G21" s="23"/>
      <c r="H21" s="88"/>
      <c r="I21" s="40">
        <f t="shared" si="0"/>
      </c>
      <c r="J21" s="7"/>
      <c r="K21" s="28">
        <v>0.06</v>
      </c>
      <c r="L21" s="78"/>
      <c r="M21" s="79">
        <f t="shared" si="1"/>
        <v>0</v>
      </c>
      <c r="N21" s="80">
        <f t="shared" si="2"/>
        <v>0</v>
      </c>
      <c r="O21" s="81">
        <f t="shared" si="3"/>
        <v>0</v>
      </c>
      <c r="P21" s="81">
        <f t="shared" si="4"/>
        <v>0.06</v>
      </c>
      <c r="Q21" s="82">
        <f t="shared" si="5"/>
        <v>0</v>
      </c>
      <c r="R21" s="82" t="b">
        <f t="shared" si="6"/>
        <v>0</v>
      </c>
      <c r="S21" s="80">
        <f t="shared" si="7"/>
        <v>0</v>
      </c>
      <c r="T21" s="80"/>
    </row>
    <row r="22" spans="1:20" ht="12.75">
      <c r="A22" s="106"/>
      <c r="B22" s="109"/>
      <c r="C22" s="189" t="s">
        <v>57</v>
      </c>
      <c r="D22" s="37"/>
      <c r="E22" s="10"/>
      <c r="F22" s="10"/>
      <c r="G22" s="70"/>
      <c r="H22" s="86"/>
      <c r="I22" s="40">
        <f t="shared" si="0"/>
      </c>
      <c r="J22" s="7"/>
      <c r="K22" s="28">
        <v>0.06</v>
      </c>
      <c r="L22" s="78"/>
      <c r="M22" s="79">
        <f t="shared" si="1"/>
        <v>0</v>
      </c>
      <c r="N22" s="80">
        <f t="shared" si="2"/>
        <v>0</v>
      </c>
      <c r="O22" s="81">
        <f t="shared" si="3"/>
        <v>0</v>
      </c>
      <c r="P22" s="81">
        <f t="shared" si="4"/>
        <v>0.06</v>
      </c>
      <c r="Q22" s="82">
        <f t="shared" si="5"/>
        <v>0</v>
      </c>
      <c r="R22" s="82" t="b">
        <f t="shared" si="6"/>
        <v>0</v>
      </c>
      <c r="S22" s="80">
        <f t="shared" si="7"/>
        <v>0</v>
      </c>
      <c r="T22" s="80"/>
    </row>
    <row r="23" spans="1:20" ht="40.5" customHeight="1">
      <c r="A23" s="105" t="s">
        <v>27</v>
      </c>
      <c r="B23" s="112" t="s">
        <v>36</v>
      </c>
      <c r="C23" s="190" t="s">
        <v>58</v>
      </c>
      <c r="D23" s="38"/>
      <c r="E23" s="23"/>
      <c r="F23" s="23"/>
      <c r="G23" s="23"/>
      <c r="H23" s="88"/>
      <c r="I23" s="40">
        <f t="shared" si="0"/>
      </c>
      <c r="J23" s="7"/>
      <c r="K23" s="28">
        <v>0.08</v>
      </c>
      <c r="L23" s="78"/>
      <c r="M23" s="79">
        <f t="shared" si="1"/>
        <v>0</v>
      </c>
      <c r="N23" s="80">
        <f t="shared" si="2"/>
        <v>0</v>
      </c>
      <c r="O23" s="81">
        <f t="shared" si="3"/>
        <v>0</v>
      </c>
      <c r="P23" s="81">
        <f t="shared" si="4"/>
        <v>0.08</v>
      </c>
      <c r="Q23" s="82">
        <f t="shared" si="5"/>
        <v>0</v>
      </c>
      <c r="R23" s="82" t="b">
        <f t="shared" si="6"/>
        <v>0</v>
      </c>
      <c r="S23" s="80">
        <f t="shared" si="7"/>
        <v>0</v>
      </c>
      <c r="T23" s="80"/>
    </row>
    <row r="24" spans="1:20" ht="12.75">
      <c r="A24" s="106"/>
      <c r="B24" s="109"/>
      <c r="C24" s="191" t="s">
        <v>59</v>
      </c>
      <c r="D24" s="37"/>
      <c r="E24" s="70"/>
      <c r="F24" s="10"/>
      <c r="G24" s="10"/>
      <c r="H24" s="96"/>
      <c r="I24" s="40">
        <f t="shared" si="0"/>
      </c>
      <c r="J24" s="7"/>
      <c r="K24" s="28">
        <v>0.09</v>
      </c>
      <c r="L24" s="78"/>
      <c r="M24" s="79">
        <f t="shared" si="1"/>
        <v>0</v>
      </c>
      <c r="N24" s="80">
        <f t="shared" si="2"/>
        <v>0</v>
      </c>
      <c r="O24" s="81">
        <f t="shared" si="3"/>
        <v>0</v>
      </c>
      <c r="P24" s="81">
        <f t="shared" si="4"/>
        <v>0.09</v>
      </c>
      <c r="Q24" s="82">
        <f t="shared" si="5"/>
        <v>0</v>
      </c>
      <c r="R24" s="82" t="b">
        <f t="shared" si="6"/>
        <v>0</v>
      </c>
      <c r="S24" s="80">
        <f t="shared" si="7"/>
        <v>0</v>
      </c>
      <c r="T24" s="80"/>
    </row>
    <row r="25" spans="1:20" ht="13.5" thickBot="1">
      <c r="A25" s="106"/>
      <c r="B25" s="109"/>
      <c r="C25" s="192" t="s">
        <v>60</v>
      </c>
      <c r="D25" s="38"/>
      <c r="E25" s="98"/>
      <c r="F25" s="56"/>
      <c r="G25" s="75"/>
      <c r="H25" s="89"/>
      <c r="I25" s="40">
        <f t="shared" si="0"/>
      </c>
      <c r="J25" s="7"/>
      <c r="K25" s="28">
        <v>0.1</v>
      </c>
      <c r="L25" s="84">
        <f>SUM(K9:K25)</f>
        <v>1.0000000000000002</v>
      </c>
      <c r="M25" s="79">
        <f>IF(H25&lt;&gt;"",1,IF(G25&lt;&gt;"",2/3,IF(F25&lt;&gt;"",1/3,0)))*K25*20</f>
        <v>0</v>
      </c>
      <c r="N25" s="80">
        <f>IF(D25="",IF(E25&lt;&gt;"",1,0)+IF(F25&lt;&gt;"",1,0)+IF(G25&lt;&gt;"",1,0)+IF(H25&lt;&gt;"",1,0),0)</f>
        <v>0</v>
      </c>
      <c r="O25" s="81">
        <f>IF(D25&lt;&gt;"",0,IF(E25="",(M25/(K25*20)),0.02+(M25/(K25*20))))</f>
        <v>0</v>
      </c>
      <c r="P25" s="81">
        <f>IF(D25&lt;&gt;"",0,K25)</f>
        <v>0.1</v>
      </c>
      <c r="Q25" s="82">
        <f t="shared" si="5"/>
        <v>0</v>
      </c>
      <c r="R25" s="82" t="b">
        <f t="shared" si="6"/>
        <v>0</v>
      </c>
      <c r="S25" s="80">
        <f t="shared" si="7"/>
        <v>0</v>
      </c>
      <c r="T25" s="80"/>
    </row>
    <row r="26" spans="1:20" ht="13.5" customHeight="1">
      <c r="A26" s="180" t="s">
        <v>23</v>
      </c>
      <c r="B26" s="181"/>
      <c r="C26" s="181"/>
      <c r="D26" s="181"/>
      <c r="E26" s="181"/>
      <c r="F26" s="181"/>
      <c r="G26" s="181"/>
      <c r="H26" s="182"/>
      <c r="I26" s="40"/>
      <c r="J26" s="8"/>
      <c r="K26" s="29">
        <v>0.5</v>
      </c>
      <c r="L26" s="78"/>
      <c r="M26" s="83">
        <f>IF(N26=1,SUMPRODUCT(M27:M36,N27:N36)/SUMPRODUCT(K27:K36,N27:N36),0)</f>
        <v>0</v>
      </c>
      <c r="N26" s="80">
        <f>IF(SUM(N27:N37)=0,0,1)</f>
        <v>0</v>
      </c>
      <c r="O26" s="81"/>
      <c r="P26" s="81">
        <f>SUM(P27:P36)</f>
        <v>1</v>
      </c>
      <c r="Q26" s="82"/>
      <c r="R26" s="82" t="b">
        <f>OR(R9=FALSE,R10=FALSE,R11=FALSE,R12=FALSE,R13=FALSE,R14=FALSE,R15=FALSE,R16=FALSE,R17=FALSE,R18=FALSE,R19=FALSE,R20=FALSE,R21=FALSE,R22=FALSE,R23=FALSE,R24=FALSE,R25=FALSE)</f>
        <v>1</v>
      </c>
      <c r="S26" s="80">
        <f t="shared" si="7"/>
        <v>0</v>
      </c>
      <c r="T26" s="80"/>
    </row>
    <row r="27" spans="1:20" ht="13.5" customHeight="1">
      <c r="A27" s="105" t="s">
        <v>28</v>
      </c>
      <c r="B27" s="114" t="s">
        <v>29</v>
      </c>
      <c r="C27" s="193" t="s">
        <v>61</v>
      </c>
      <c r="D27" s="22"/>
      <c r="E27" s="66"/>
      <c r="F27" s="18"/>
      <c r="G27" s="19"/>
      <c r="H27" s="90"/>
      <c r="I27" s="40">
        <f t="shared" si="0"/>
      </c>
      <c r="J27" s="7"/>
      <c r="K27" s="28">
        <v>0.05</v>
      </c>
      <c r="L27" s="78"/>
      <c r="M27" s="79">
        <f>IF(H27&lt;&gt;"",1,IF(G27&lt;&gt;"",2/3,IF(F27&lt;&gt;"",1/3,0)))*K27*20</f>
        <v>0</v>
      </c>
      <c r="N27" s="80">
        <f>IF(D27="",IF(E27&lt;&gt;"",1,0)+IF(F27&lt;&gt;"",1,0)+IF(G27&lt;&gt;"",1,0)+IF(H27&lt;&gt;"",1,0),0)</f>
        <v>0</v>
      </c>
      <c r="O27" s="81">
        <f>IF(D27&lt;&gt;"",0,IF(E27="",(M27/(K27*20)),0.02+(M27/(K27*20))))</f>
        <v>0</v>
      </c>
      <c r="P27" s="81">
        <f>IF(D27&lt;&gt;"",0,K27)</f>
        <v>0.05</v>
      </c>
      <c r="Q27" s="82">
        <f>IF(I27&lt;&gt;"",1,0)</f>
        <v>0</v>
      </c>
      <c r="R27" s="82" t="b">
        <f>IF(D27="",OR(E27&lt;&gt;"",F27&lt;&gt;"",G27&lt;&gt;"",H27&lt;&gt;""),0)</f>
        <v>0</v>
      </c>
      <c r="S27" s="80">
        <f>IF(D27&lt;&gt;"",IF(E27&lt;&gt;"",1,0)+IF(F27&lt;&gt;"",1,0)+IF(G27&lt;&gt;"",1,0)+IF(H27&lt;&gt;"",1,0),0)</f>
        <v>0</v>
      </c>
      <c r="T27" s="80"/>
    </row>
    <row r="28" spans="1:20" ht="13.5" customHeight="1">
      <c r="A28" s="106"/>
      <c r="B28" s="115"/>
      <c r="C28" s="194" t="s">
        <v>67</v>
      </c>
      <c r="D28" s="25"/>
      <c r="E28" s="68"/>
      <c r="F28" s="97"/>
      <c r="G28" s="69"/>
      <c r="H28" s="77"/>
      <c r="I28" s="40">
        <f t="shared" si="0"/>
      </c>
      <c r="J28" s="7"/>
      <c r="K28" s="28">
        <v>0.05</v>
      </c>
      <c r="L28" s="78"/>
      <c r="M28" s="79">
        <f aca="true" t="shared" si="8" ref="M28:M36">IF(H28&lt;&gt;"",1,IF(G28&lt;&gt;"",2/3,IF(F28&lt;&gt;"",1/3,0)))*K28*20</f>
        <v>0</v>
      </c>
      <c r="N28" s="80">
        <f>IF(D28="",IF(E28&lt;&gt;"",1,0)+IF(F28&lt;&gt;"",1,0)+IF(G28&lt;&gt;"",1,0)+IF(H28&lt;&gt;"",1,0),0)</f>
        <v>0</v>
      </c>
      <c r="O28" s="81">
        <f>IF(D28&lt;&gt;"",0,IF(E28="",(M28/(K28*20)),0.02+(M28/(K28*20))))</f>
        <v>0</v>
      </c>
      <c r="P28" s="81">
        <f>IF(D28&lt;&gt;"",0,K28)</f>
        <v>0.05</v>
      </c>
      <c r="Q28" s="82">
        <f aca="true" t="shared" si="9" ref="Q28:Q36">IF(I28&lt;&gt;"",1,0)</f>
        <v>0</v>
      </c>
      <c r="R28" s="82" t="b">
        <f>IF(D28="",OR(E28&lt;&gt;"",F28&lt;&gt;"",G28&lt;&gt;"",H28&lt;&gt;""),0)</f>
        <v>0</v>
      </c>
      <c r="S28" s="80">
        <f>IF(D28&lt;&gt;"",IF(E28&lt;&gt;"",1,0)+IF(F28&lt;&gt;"",1,0)+IF(G28&lt;&gt;"",1,0)+IF(H28&lt;&gt;"",1,0),0)</f>
        <v>0</v>
      </c>
      <c r="T28" s="80"/>
    </row>
    <row r="29" spans="1:20" ht="13.5" customHeight="1">
      <c r="A29" s="106"/>
      <c r="B29" s="115"/>
      <c r="C29" s="92" t="s">
        <v>42</v>
      </c>
      <c r="D29" s="22"/>
      <c r="E29" s="101"/>
      <c r="F29" s="66"/>
      <c r="G29" s="19"/>
      <c r="H29" s="76"/>
      <c r="I29" s="40">
        <f t="shared" si="0"/>
      </c>
      <c r="J29" s="7"/>
      <c r="K29" s="28">
        <v>0.1</v>
      </c>
      <c r="L29" s="78"/>
      <c r="M29" s="79">
        <f t="shared" si="8"/>
        <v>0</v>
      </c>
      <c r="N29" s="80">
        <f>IF(D29="",IF(E29&lt;&gt;"",1,0)+IF(F29&lt;&gt;"",1,0)+IF(G29&lt;&gt;"",1,0)+IF(H29&lt;&gt;"",1,0),0)</f>
        <v>0</v>
      </c>
      <c r="O29" s="81">
        <f>IF(D29&lt;&gt;"",0,IF(E29="",(M29/(K29*20)),0.02+(M29/(K29*20))))</f>
        <v>0</v>
      </c>
      <c r="P29" s="81">
        <f>IF(D29&lt;&gt;"",0,K29)</f>
        <v>0.1</v>
      </c>
      <c r="Q29" s="82">
        <f t="shared" si="9"/>
        <v>0</v>
      </c>
      <c r="R29" s="82" t="b">
        <f>IF(D29="",OR(E29&lt;&gt;"",F29&lt;&gt;"",G29&lt;&gt;"",H29&lt;&gt;""),0)</f>
        <v>0</v>
      </c>
      <c r="S29" s="80">
        <f>IF(D29&lt;&gt;"",IF(E29&lt;&gt;"",1,0)+IF(F29&lt;&gt;"",1,0)+IF(G29&lt;&gt;"",1,0)+IF(H29&lt;&gt;"",1,0),0)</f>
        <v>0</v>
      </c>
      <c r="T29" s="80"/>
    </row>
    <row r="30" spans="1:20" ht="13.5" customHeight="1">
      <c r="A30" s="106"/>
      <c r="B30" s="115"/>
      <c r="C30" s="194" t="s">
        <v>62</v>
      </c>
      <c r="D30" s="25"/>
      <c r="E30" s="97"/>
      <c r="F30" s="26"/>
      <c r="G30" s="27"/>
      <c r="H30" s="77"/>
      <c r="I30" s="40">
        <f t="shared" si="0"/>
      </c>
      <c r="J30" s="7"/>
      <c r="K30" s="28">
        <v>0.1</v>
      </c>
      <c r="L30" s="78"/>
      <c r="M30" s="79">
        <f t="shared" si="8"/>
        <v>0</v>
      </c>
      <c r="N30" s="80">
        <f>IF(D30="",IF(E30&lt;&gt;"",1,0)+IF(F30&lt;&gt;"",1,0)+IF(G30&lt;&gt;"",1,0)+IF(H30&lt;&gt;"",1,0),0)</f>
        <v>0</v>
      </c>
      <c r="O30" s="81">
        <f>IF(D30&lt;&gt;"",0,IF(E30="",(M30/(K30*20)),0.02+(M30/(K30*20))))</f>
        <v>0</v>
      </c>
      <c r="P30" s="81">
        <f>IF(D30&lt;&gt;"",0,K30)</f>
        <v>0.1</v>
      </c>
      <c r="Q30" s="82">
        <f t="shared" si="9"/>
        <v>0</v>
      </c>
      <c r="R30" s="82" t="b">
        <f>IF(D30="",OR(E30&lt;&gt;"",F30&lt;&gt;"",G30&lt;&gt;"",H30&lt;&gt;""),0)</f>
        <v>0</v>
      </c>
      <c r="S30" s="80">
        <f>IF(D30&lt;&gt;"",IF(E30&lt;&gt;"",1,0)+IF(F30&lt;&gt;"",1,0)+IF(G30&lt;&gt;"",1,0)+IF(H30&lt;&gt;"",1,0),0)</f>
        <v>0</v>
      </c>
      <c r="T30" s="80"/>
    </row>
    <row r="31" spans="1:20" ht="13.5" customHeight="1">
      <c r="A31" s="107"/>
      <c r="B31" s="116"/>
      <c r="C31" s="193" t="s">
        <v>63</v>
      </c>
      <c r="D31" s="22"/>
      <c r="E31" s="18"/>
      <c r="F31" s="18"/>
      <c r="G31" s="99"/>
      <c r="H31" s="76"/>
      <c r="I31" s="40">
        <f t="shared" si="0"/>
      </c>
      <c r="J31" s="7"/>
      <c r="K31" s="28">
        <v>0.1</v>
      </c>
      <c r="L31" s="78"/>
      <c r="M31" s="79">
        <f t="shared" si="8"/>
        <v>0</v>
      </c>
      <c r="N31" s="80">
        <f>IF(D31="",IF(E31&lt;&gt;"",1,0)+IF(F31&lt;&gt;"",1,0)+IF(G31&lt;&gt;"",1,0)+IF(H31&lt;&gt;"",1,0),0)</f>
        <v>0</v>
      </c>
      <c r="O31" s="81">
        <f>IF(D31&lt;&gt;"",0,IF(E31="",(M31/(K31*20)),0.02+(M31/(K31*20))))</f>
        <v>0</v>
      </c>
      <c r="P31" s="81">
        <f>IF(D31&lt;&gt;"",0,K31)</f>
        <v>0.1</v>
      </c>
      <c r="Q31" s="82">
        <f t="shared" si="9"/>
        <v>0</v>
      </c>
      <c r="R31" s="82" t="b">
        <f>IF(D31="",OR(E31&lt;&gt;"",F31&lt;&gt;"",G31&lt;&gt;"",H31&lt;&gt;""),0)</f>
        <v>0</v>
      </c>
      <c r="S31" s="80">
        <f>IF(D31&lt;&gt;"",IF(E31&lt;&gt;"",1,0)+IF(F31&lt;&gt;"",1,0)+IF(G31&lt;&gt;"",1,0)+IF(H31&lt;&gt;"",1,0),0)</f>
        <v>0</v>
      </c>
      <c r="T31" s="80"/>
    </row>
    <row r="32" spans="1:20" ht="13.5" customHeight="1">
      <c r="A32" s="105" t="s">
        <v>30</v>
      </c>
      <c r="B32" s="108" t="s">
        <v>31</v>
      </c>
      <c r="C32" s="187" t="s">
        <v>64</v>
      </c>
      <c r="D32" s="24"/>
      <c r="E32" s="68"/>
      <c r="F32" s="26"/>
      <c r="G32" s="68"/>
      <c r="H32" s="100"/>
      <c r="I32" s="40">
        <f t="shared" si="0"/>
      </c>
      <c r="J32" s="7"/>
      <c r="K32" s="28">
        <v>0.15</v>
      </c>
      <c r="L32" s="78"/>
      <c r="M32" s="79">
        <f t="shared" si="8"/>
        <v>0</v>
      </c>
      <c r="N32" s="80">
        <f>IF(D32="",IF(E32&lt;&gt;"",1,0)+IF(F32&lt;&gt;"",1,0)+IF(G32&lt;&gt;"",1,0)+IF(H32&lt;&gt;"",1,0),0)</f>
        <v>0</v>
      </c>
      <c r="O32" s="81">
        <f>IF(D32&lt;&gt;"",0,IF(E32="",(M32/(K32*20)),0.02+(M32/(K32*20))))</f>
        <v>0</v>
      </c>
      <c r="P32" s="81">
        <f>IF(D32&lt;&gt;"",0,K32)</f>
        <v>0.15</v>
      </c>
      <c r="Q32" s="82">
        <f t="shared" si="9"/>
        <v>0</v>
      </c>
      <c r="R32" s="82" t="b">
        <f>IF(D32="",OR(E32&lt;&gt;"",F32&lt;&gt;"",G32&lt;&gt;"",H32&lt;&gt;""),0)</f>
        <v>0</v>
      </c>
      <c r="S32" s="80">
        <f>IF(D32&lt;&gt;"",IF(E32&lt;&gt;"",1,0)+IF(F32&lt;&gt;"",1,0)+IF(G32&lt;&gt;"",1,0)+IF(H32&lt;&gt;"",1,0),0)</f>
        <v>0</v>
      </c>
      <c r="T32" s="80"/>
    </row>
    <row r="33" spans="1:20" ht="13.5" customHeight="1">
      <c r="A33" s="106"/>
      <c r="B33" s="109"/>
      <c r="C33" s="195" t="s">
        <v>65</v>
      </c>
      <c r="D33" s="16"/>
      <c r="E33" s="66"/>
      <c r="F33" s="18"/>
      <c r="G33" s="101"/>
      <c r="H33" s="73"/>
      <c r="I33" s="40">
        <f t="shared" si="0"/>
      </c>
      <c r="J33" s="7"/>
      <c r="K33" s="28">
        <v>0.15</v>
      </c>
      <c r="L33" s="78"/>
      <c r="M33" s="79">
        <f t="shared" si="8"/>
        <v>0</v>
      </c>
      <c r="N33" s="80">
        <f>IF(D33="",IF(E33&lt;&gt;"",1,0)+IF(F33&lt;&gt;"",1,0)+IF(G33&lt;&gt;"",1,0)+IF(H33&lt;&gt;"",1,0),0)</f>
        <v>0</v>
      </c>
      <c r="O33" s="81">
        <f>IF(D33&lt;&gt;"",0,IF(E33="",(M33/(K33*20)),0.02+(M33/(K33*20))))</f>
        <v>0</v>
      </c>
      <c r="P33" s="81">
        <f>IF(D33&lt;&gt;"",0,K33)</f>
        <v>0.15</v>
      </c>
      <c r="Q33" s="82">
        <f t="shared" si="9"/>
        <v>0</v>
      </c>
      <c r="R33" s="82" t="b">
        <f>IF(D33="",OR(E33&lt;&gt;"",F33&lt;&gt;"",G33&lt;&gt;"",H33&lt;&gt;""),0)</f>
        <v>0</v>
      </c>
      <c r="S33" s="80">
        <f>IF(D33&lt;&gt;"",IF(E33&lt;&gt;"",1,0)+IF(F33&lt;&gt;"",1,0)+IF(G33&lt;&gt;"",1,0)+IF(H33&lt;&gt;"",1,0),0)</f>
        <v>0</v>
      </c>
      <c r="T33" s="80"/>
    </row>
    <row r="34" spans="1:20" ht="13.5" customHeight="1">
      <c r="A34" s="107"/>
      <c r="B34" s="110"/>
      <c r="C34" s="104" t="s">
        <v>47</v>
      </c>
      <c r="D34" s="24"/>
      <c r="E34" s="68"/>
      <c r="F34" s="97"/>
      <c r="G34" s="68"/>
      <c r="H34" s="72"/>
      <c r="I34" s="40">
        <f t="shared" si="0"/>
      </c>
      <c r="J34" s="7"/>
      <c r="K34" s="28">
        <v>0.15</v>
      </c>
      <c r="L34" s="78"/>
      <c r="M34" s="79">
        <f t="shared" si="8"/>
        <v>0</v>
      </c>
      <c r="N34" s="80">
        <f>IF(D34="",IF(E34&lt;&gt;"",1,0)+IF(F34&lt;&gt;"",1,0)+IF(G34&lt;&gt;"",1,0)+IF(H34&lt;&gt;"",1,0),0)</f>
        <v>0</v>
      </c>
      <c r="O34" s="81">
        <f>IF(D34&lt;&gt;"",0,IF(E34="",(M34/(K34*20)),0.02+(M34/(K34*20))))</f>
        <v>0</v>
      </c>
      <c r="P34" s="81">
        <f>IF(D34&lt;&gt;"",0,K34)</f>
        <v>0.15</v>
      </c>
      <c r="Q34" s="82">
        <f t="shared" si="9"/>
        <v>0</v>
      </c>
      <c r="R34" s="82" t="b">
        <f>IF(D34="",OR(E34&lt;&gt;"",F34&lt;&gt;"",G34&lt;&gt;"",H34&lt;&gt;""),0)</f>
        <v>0</v>
      </c>
      <c r="S34" s="80">
        <f>IF(D34&lt;&gt;"",IF(E34&lt;&gt;"",1,0)+IF(F34&lt;&gt;"",1,0)+IF(G34&lt;&gt;"",1,0)+IF(H34&lt;&gt;"",1,0),0)</f>
        <v>0</v>
      </c>
      <c r="T34" s="80"/>
    </row>
    <row r="35" spans="1:20" ht="13.5" customHeight="1">
      <c r="A35" s="105" t="s">
        <v>20</v>
      </c>
      <c r="B35" s="108" t="s">
        <v>32</v>
      </c>
      <c r="C35" s="196" t="s">
        <v>66</v>
      </c>
      <c r="D35" s="16"/>
      <c r="E35" s="66"/>
      <c r="F35" s="66"/>
      <c r="G35" s="101"/>
      <c r="H35" s="73"/>
      <c r="I35" s="40">
        <f t="shared" si="0"/>
      </c>
      <c r="J35" s="7"/>
      <c r="K35" s="28">
        <v>0.1</v>
      </c>
      <c r="L35" s="78"/>
      <c r="M35" s="79">
        <f t="shared" si="8"/>
        <v>0</v>
      </c>
      <c r="N35" s="80">
        <f>IF(D35="",IF(E35&lt;&gt;"",1,0)+IF(F35&lt;&gt;"",1,0)+IF(G35&lt;&gt;"",1,0)+IF(H35&lt;&gt;"",1,0),0)</f>
        <v>0</v>
      </c>
      <c r="O35" s="81">
        <f>IF(D35&lt;&gt;"",0,IF(E35="",(M35/(K35*20)),0.02+(M35/(K35*20))))</f>
        <v>0</v>
      </c>
      <c r="P35" s="81">
        <f>IF(D35&lt;&gt;"",0,K35)</f>
        <v>0.1</v>
      </c>
      <c r="Q35" s="82">
        <f t="shared" si="9"/>
        <v>0</v>
      </c>
      <c r="R35" s="82" t="b">
        <f>IF(D35="",OR(E35&lt;&gt;"",F35&lt;&gt;"",G35&lt;&gt;"",H35&lt;&gt;""),0)</f>
        <v>0</v>
      </c>
      <c r="S35" s="80">
        <f>IF(D35&lt;&gt;"",IF(E35&lt;&gt;"",1,0)+IF(F35&lt;&gt;"",1,0)+IF(G35&lt;&gt;"",1,0)+IF(H35&lt;&gt;"",1,0),0)</f>
        <v>0</v>
      </c>
      <c r="T35" s="80"/>
    </row>
    <row r="36" spans="1:20" ht="13.5" customHeight="1" thickBot="1">
      <c r="A36" s="111"/>
      <c r="B36" s="113"/>
      <c r="C36" s="197" t="s">
        <v>68</v>
      </c>
      <c r="D36" s="57"/>
      <c r="E36" s="67"/>
      <c r="F36" s="67"/>
      <c r="G36" s="102"/>
      <c r="H36" s="91"/>
      <c r="I36" s="40">
        <f t="shared" si="0"/>
      </c>
      <c r="J36" s="7"/>
      <c r="K36" s="28">
        <v>0.05</v>
      </c>
      <c r="L36" s="84">
        <f>SUM(K27:K36)</f>
        <v>1</v>
      </c>
      <c r="M36" s="79">
        <f t="shared" si="8"/>
        <v>0</v>
      </c>
      <c r="N36" s="80">
        <f>IF(D36="",IF(E36&lt;&gt;"",1,0)+IF(F36&lt;&gt;"",1,0)+IF(G36&lt;&gt;"",1,0)+IF(H36&lt;&gt;"",1,0),0)</f>
        <v>0</v>
      </c>
      <c r="O36" s="81">
        <f>IF(D36&lt;&gt;"",0,IF(E36="",(M36/(K36*20)),0.02+(M36/(K36*20))))</f>
        <v>0</v>
      </c>
      <c r="P36" s="81">
        <f>IF(D36&lt;&gt;"",0,K36)</f>
        <v>0.05</v>
      </c>
      <c r="Q36" s="82">
        <f t="shared" si="9"/>
        <v>0</v>
      </c>
      <c r="R36" s="82" t="b">
        <f>IF(D36="",OR(E36&lt;&gt;"",F36&lt;&gt;"",G36&lt;&gt;"",H36&lt;&gt;""),0)</f>
        <v>0</v>
      </c>
      <c r="S36" s="80">
        <f>IF(D36&lt;&gt;"",IF(E36&lt;&gt;"",1,0)+IF(F36&lt;&gt;"",1,0)+IF(G36&lt;&gt;"",1,0)+IF(H36&lt;&gt;"",1,0),0)</f>
        <v>0</v>
      </c>
      <c r="T36" s="80"/>
    </row>
    <row r="37" spans="3:20" ht="12.75">
      <c r="C37" s="9" t="s">
        <v>13</v>
      </c>
      <c r="E37" s="175">
        <f>P8*K8+P26*K26</f>
        <v>1</v>
      </c>
      <c r="F37" s="176"/>
      <c r="G37" s="176"/>
      <c r="H37" s="176"/>
      <c r="I37" s="49" t="s">
        <v>33</v>
      </c>
      <c r="J37" s="163" t="str">
        <f>IF(R38=TRUE,"ATTENTION, au moins une ligne à évaluer n'est pas renseignée","")</f>
        <v>ATTENTION, au moins une ligne à évaluer n'est pas renseignée</v>
      </c>
      <c r="K37" s="36">
        <f>K26+K8</f>
        <v>1</v>
      </c>
      <c r="L37" s="84"/>
      <c r="M37" s="79"/>
      <c r="N37" s="80"/>
      <c r="O37" s="81"/>
      <c r="P37" s="81"/>
      <c r="Q37" s="82"/>
      <c r="R37" s="82" t="b">
        <f>OR(R27=FALSE,R28=FALSE,R29=FALSE,R30=FALSE,R31=FALSE,R32=FALSE,R33=FALSE,R34=FALSE,R35=FALSE,R36=FALSE)</f>
        <v>1</v>
      </c>
      <c r="S37" s="80"/>
      <c r="T37" s="80"/>
    </row>
    <row r="38" spans="3:20" ht="13.5" thickBot="1">
      <c r="C38" s="3" t="s">
        <v>18</v>
      </c>
      <c r="E38" s="141">
        <f>IF(E37&lt;50%,"!",IF(Q38&lt;&gt;0,"",(IF(N38&lt;&gt;0,(M8*K8+M26*K26)/(K8*N8+K26*N26),0))))</f>
        <v>0</v>
      </c>
      <c r="F38" s="141"/>
      <c r="G38" s="142" t="s">
        <v>5</v>
      </c>
      <c r="H38" s="142"/>
      <c r="I38" s="50" t="s">
        <v>34</v>
      </c>
      <c r="J38" s="163"/>
      <c r="L38" s="78"/>
      <c r="M38" s="79"/>
      <c r="N38" s="80">
        <f>N8+N26</f>
        <v>0</v>
      </c>
      <c r="O38" s="81"/>
      <c r="P38" s="85"/>
      <c r="Q38" s="82">
        <f>SUM(Q8:Q36)</f>
        <v>0</v>
      </c>
      <c r="R38" s="82" t="b">
        <f>OR(R26=TRUE,R37=TRUE)</f>
        <v>1</v>
      </c>
      <c r="S38" s="80"/>
      <c r="T38" s="80"/>
    </row>
    <row r="39" spans="3:20" ht="13.5" thickBot="1">
      <c r="C39" s="3" t="s">
        <v>14</v>
      </c>
      <c r="E39" s="145"/>
      <c r="F39" s="146"/>
      <c r="G39" s="147" t="s">
        <v>3</v>
      </c>
      <c r="H39" s="148"/>
      <c r="I39" s="50" t="s">
        <v>34</v>
      </c>
      <c r="J39" s="163"/>
      <c r="L39" s="78"/>
      <c r="M39" s="79"/>
      <c r="N39" s="80"/>
      <c r="O39" s="81"/>
      <c r="P39" s="81"/>
      <c r="Q39" s="82"/>
      <c r="R39" s="82"/>
      <c r="S39" s="80"/>
      <c r="T39" s="80"/>
    </row>
    <row r="40" spans="3:10" ht="16.5" thickBot="1">
      <c r="C40" s="3" t="s">
        <v>41</v>
      </c>
      <c r="E40" s="165">
        <f>IF(Q38&lt;&gt;0,"",E39*6)</f>
        <v>0</v>
      </c>
      <c r="F40" s="166"/>
      <c r="G40" s="149">
        <f>(20*6)</f>
        <v>120</v>
      </c>
      <c r="H40" s="150"/>
      <c r="I40" s="50" t="s">
        <v>34</v>
      </c>
      <c r="J40" s="163"/>
    </row>
    <row r="41" spans="1:10" ht="12.75">
      <c r="A41" s="164" t="s">
        <v>16</v>
      </c>
      <c r="B41" s="164"/>
      <c r="C41" s="164"/>
      <c r="D41" s="164"/>
      <c r="E41" s="164"/>
      <c r="F41" s="164"/>
      <c r="G41" s="164"/>
      <c r="H41" s="164"/>
      <c r="I41" s="50" t="s">
        <v>34</v>
      </c>
      <c r="J41" s="163"/>
    </row>
    <row r="42" spans="1:10" ht="13.5" thickBot="1">
      <c r="A42" s="161" t="s">
        <v>39</v>
      </c>
      <c r="B42" s="162"/>
      <c r="C42" s="162"/>
      <c r="D42" s="162"/>
      <c r="E42" s="162"/>
      <c r="F42" s="162"/>
      <c r="G42" s="162"/>
      <c r="H42" s="162"/>
      <c r="I42" s="51" t="s">
        <v>35</v>
      </c>
      <c r="J42" s="163"/>
    </row>
    <row r="43" spans="1:10" ht="15" customHeight="1">
      <c r="A43" s="143" t="s">
        <v>6</v>
      </c>
      <c r="B43" s="144"/>
      <c r="C43" s="159">
        <f>(IF(Q38&gt;0,"Attention erreur de saisie ! Voir ci-dessus",""))</f>
      </c>
      <c r="D43" s="159"/>
      <c r="E43" s="159"/>
      <c r="F43" s="159"/>
      <c r="G43" s="159"/>
      <c r="H43" s="159"/>
      <c r="I43" s="159"/>
      <c r="J43" s="160"/>
    </row>
    <row r="44" spans="1:10" ht="84.75" customHeight="1" thickBot="1">
      <c r="A44" s="167"/>
      <c r="B44" s="168"/>
      <c r="C44" s="168"/>
      <c r="D44" s="168"/>
      <c r="E44" s="168"/>
      <c r="F44" s="168"/>
      <c r="G44" s="168"/>
      <c r="H44" s="168"/>
      <c r="I44" s="168"/>
      <c r="J44" s="169"/>
    </row>
    <row r="45" spans="1:9" ht="7.5" customHeight="1" thickBot="1">
      <c r="A45" s="13"/>
      <c r="B45" s="5"/>
      <c r="C45" s="5"/>
      <c r="D45" s="11"/>
      <c r="E45" s="11"/>
      <c r="F45" s="11"/>
      <c r="G45" s="11"/>
      <c r="H45" s="11"/>
      <c r="I45" s="46"/>
    </row>
    <row r="46" spans="1:10" ht="12.75" customHeight="1" thickBot="1">
      <c r="A46" s="123" t="s">
        <v>15</v>
      </c>
      <c r="B46" s="124"/>
      <c r="C46" s="170" t="s">
        <v>10</v>
      </c>
      <c r="D46" s="171"/>
      <c r="E46" s="171"/>
      <c r="F46" s="171"/>
      <c r="G46" s="171"/>
      <c r="H46" s="172"/>
      <c r="I46" s="45"/>
      <c r="J46" s="63" t="s">
        <v>11</v>
      </c>
    </row>
    <row r="47" spans="1:10" ht="30.75" customHeight="1" thickBot="1">
      <c r="A47" s="127"/>
      <c r="B47" s="128"/>
      <c r="C47" s="135"/>
      <c r="D47" s="136"/>
      <c r="E47" s="136"/>
      <c r="F47" s="136"/>
      <c r="G47" s="136"/>
      <c r="H47" s="137"/>
      <c r="I47" s="47"/>
      <c r="J47" s="64"/>
    </row>
    <row r="48" spans="1:8" ht="30.75" customHeight="1">
      <c r="A48" s="127"/>
      <c r="B48" s="128"/>
      <c r="C48" s="138"/>
      <c r="D48" s="139"/>
      <c r="E48" s="139"/>
      <c r="F48" s="139"/>
      <c r="G48" s="139"/>
      <c r="H48" s="140"/>
    </row>
    <row r="49" spans="1:8" ht="30.75" customHeight="1">
      <c r="A49" s="129"/>
      <c r="B49" s="130"/>
      <c r="C49" s="117"/>
      <c r="D49" s="118"/>
      <c r="E49" s="118"/>
      <c r="F49" s="118"/>
      <c r="G49" s="118"/>
      <c r="H49" s="119"/>
    </row>
    <row r="50" spans="1:8" ht="30.75" customHeight="1">
      <c r="A50" s="127"/>
      <c r="B50" s="128"/>
      <c r="C50" s="117"/>
      <c r="D50" s="118"/>
      <c r="E50" s="118"/>
      <c r="F50" s="118"/>
      <c r="G50" s="118"/>
      <c r="H50" s="119"/>
    </row>
    <row r="51" spans="1:10" ht="30.75" customHeight="1" thickBot="1">
      <c r="A51" s="125"/>
      <c r="B51" s="126"/>
      <c r="C51" s="120"/>
      <c r="D51" s="121"/>
      <c r="E51" s="121"/>
      <c r="F51" s="121"/>
      <c r="G51" s="121"/>
      <c r="H51" s="122"/>
      <c r="I51" s="48"/>
      <c r="J51" s="65">
        <f ca="1">TODAY()</f>
        <v>41647</v>
      </c>
    </row>
    <row r="53" ht="14.25">
      <c r="B53" s="15"/>
    </row>
  </sheetData>
  <sheetProtection/>
  <mergeCells count="49">
    <mergeCell ref="A44:J44"/>
    <mergeCell ref="C46:H46"/>
    <mergeCell ref="D6:H6"/>
    <mergeCell ref="A7:B7"/>
    <mergeCell ref="E37:H37"/>
    <mergeCell ref="A8:H8"/>
    <mergeCell ref="A26:H26"/>
    <mergeCell ref="B9:B13"/>
    <mergeCell ref="B32:B34"/>
    <mergeCell ref="A32:A34"/>
    <mergeCell ref="C1:C2"/>
    <mergeCell ref="C3:C4"/>
    <mergeCell ref="D1:J2"/>
    <mergeCell ref="D3:J4"/>
    <mergeCell ref="D5:J5"/>
    <mergeCell ref="C43:J43"/>
    <mergeCell ref="A42:H42"/>
    <mergeCell ref="J37:J42"/>
    <mergeCell ref="A41:H41"/>
    <mergeCell ref="E40:F40"/>
    <mergeCell ref="A1:B1"/>
    <mergeCell ref="A2:B2"/>
    <mergeCell ref="C47:H47"/>
    <mergeCell ref="C48:H48"/>
    <mergeCell ref="E38:F38"/>
    <mergeCell ref="G38:H38"/>
    <mergeCell ref="A43:B43"/>
    <mergeCell ref="E39:F39"/>
    <mergeCell ref="G39:H39"/>
    <mergeCell ref="G40:H40"/>
    <mergeCell ref="C49:H49"/>
    <mergeCell ref="C50:H50"/>
    <mergeCell ref="C51:H51"/>
    <mergeCell ref="A46:B46"/>
    <mergeCell ref="A51:B51"/>
    <mergeCell ref="A47:B47"/>
    <mergeCell ref="A48:B48"/>
    <mergeCell ref="A50:B50"/>
    <mergeCell ref="A49:B49"/>
    <mergeCell ref="A9:A13"/>
    <mergeCell ref="B14:B18"/>
    <mergeCell ref="A14:A22"/>
    <mergeCell ref="B19:B22"/>
    <mergeCell ref="A35:A36"/>
    <mergeCell ref="B23:B25"/>
    <mergeCell ref="A23:A25"/>
    <mergeCell ref="B35:B36"/>
    <mergeCell ref="B27:B31"/>
    <mergeCell ref="A27:A31"/>
  </mergeCells>
  <printOptions horizontalCentered="1" verticalCentered="1"/>
  <pageMargins left="0.2755905511811024" right="0.1968503937007874" top="0.13" bottom="0.13" header="0.16" footer="0.15748031496062992"/>
  <pageSetup fitToHeight="1" fitToWidth="1"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chris</cp:lastModifiedBy>
  <cp:lastPrinted>2012-12-04T17:51:35Z</cp:lastPrinted>
  <dcterms:created xsi:type="dcterms:W3CDTF">2011-09-24T16:55:29Z</dcterms:created>
  <dcterms:modified xsi:type="dcterms:W3CDTF">2014-01-08T20:51:52Z</dcterms:modified>
  <cp:category/>
  <cp:version/>
  <cp:contentType/>
  <cp:contentStatus/>
</cp:coreProperties>
</file>