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UJETS\2023\Angélique\Métiers de l'eau\E6\03 POUR ENVOI\Sujet cand ind 2023 à envoyer en Filesender si candidat\"/>
    </mc:Choice>
  </mc:AlternateContent>
  <bookViews>
    <workbookView xWindow="-120" yWindow="-120" windowWidth="29040" windowHeight="15840" tabRatio="500"/>
  </bookViews>
  <sheets>
    <sheet name="E6 - Nom candidat" sheetId="7" r:id="rId1"/>
    <sheet name="Processus" sheetId="4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7" l="1"/>
  <c r="Z11" i="7" l="1"/>
  <c r="X11" i="7" s="1"/>
  <c r="Z12" i="7"/>
  <c r="X12" i="7" s="1"/>
  <c r="L25" i="7"/>
  <c r="L26" i="7"/>
  <c r="L27" i="7"/>
  <c r="L28" i="7"/>
  <c r="L29" i="7"/>
  <c r="L30" i="7"/>
  <c r="L31" i="7"/>
  <c r="L15" i="7"/>
  <c r="L16" i="7"/>
  <c r="L17" i="7"/>
  <c r="L18" i="7"/>
  <c r="L19" i="7"/>
  <c r="L20" i="7"/>
  <c r="L21" i="7"/>
  <c r="L22" i="7"/>
  <c r="Z10" i="7"/>
  <c r="X10" i="7" s="1"/>
  <c r="Z42" i="7"/>
  <c r="AA42" i="7" s="1"/>
  <c r="L42" i="7"/>
  <c r="J42" i="7" s="1"/>
  <c r="Z41" i="7"/>
  <c r="AA41" i="7" s="1"/>
  <c r="L41" i="7"/>
  <c r="J41" i="7" s="1"/>
  <c r="AA10" i="7" l="1"/>
  <c r="AA12" i="7"/>
  <c r="AA11" i="7"/>
  <c r="X42" i="7"/>
  <c r="X41" i="7"/>
  <c r="Z32" i="7"/>
  <c r="AA32" i="7" s="1"/>
  <c r="Z33" i="7"/>
  <c r="AA33" i="7" s="1"/>
  <c r="Z35" i="7"/>
  <c r="AA35" i="7" s="1"/>
  <c r="Z36" i="7"/>
  <c r="AA36" i="7" s="1"/>
  <c r="Z37" i="7"/>
  <c r="AA37" i="7" s="1"/>
  <c r="Z38" i="7"/>
  <c r="AA38" i="7" s="1"/>
  <c r="Z39" i="7"/>
  <c r="AA39" i="7" s="1"/>
  <c r="Z40" i="7"/>
  <c r="AA40" i="7" s="1"/>
  <c r="Z43" i="7"/>
  <c r="AA43" i="7" s="1"/>
  <c r="Z25" i="7"/>
  <c r="AA25" i="7" s="1"/>
  <c r="Z26" i="7"/>
  <c r="AA26" i="7" s="1"/>
  <c r="Z27" i="7"/>
  <c r="AA27" i="7" s="1"/>
  <c r="Z28" i="7"/>
  <c r="AA28" i="7" s="1"/>
  <c r="Z29" i="7"/>
  <c r="AA29" i="7" s="1"/>
  <c r="Z30" i="7"/>
  <c r="X30" i="7" s="1"/>
  <c r="Z31" i="7"/>
  <c r="AA31" i="7" s="1"/>
  <c r="Z13" i="7"/>
  <c r="AA13" i="7" s="1"/>
  <c r="Z14" i="7"/>
  <c r="AA14" i="7" s="1"/>
  <c r="Z15" i="7"/>
  <c r="AA15" i="7" s="1"/>
  <c r="Z16" i="7"/>
  <c r="AA16" i="7" s="1"/>
  <c r="Z17" i="7"/>
  <c r="AA17" i="7" s="1"/>
  <c r="Z18" i="7"/>
  <c r="AA18" i="7" s="1"/>
  <c r="Z19" i="7"/>
  <c r="AA19" i="7" s="1"/>
  <c r="Z20" i="7"/>
  <c r="AA20" i="7" s="1"/>
  <c r="Z21" i="7"/>
  <c r="AA21" i="7" s="1"/>
  <c r="Z22" i="7"/>
  <c r="AA22" i="7" s="1"/>
  <c r="AA30" i="7" l="1"/>
  <c r="X29" i="7"/>
  <c r="X27" i="7"/>
  <c r="X26" i="7"/>
  <c r="X31" i="7"/>
  <c r="X28" i="7"/>
  <c r="X25" i="7"/>
  <c r="X15" i="7"/>
  <c r="X16" i="7"/>
  <c r="X17" i="7"/>
  <c r="X18" i="7"/>
  <c r="X19" i="7"/>
  <c r="X20" i="7"/>
  <c r="X21" i="7"/>
  <c r="X22" i="7"/>
  <c r="J25" i="7"/>
  <c r="J26" i="7"/>
  <c r="J27" i="7"/>
  <c r="J28" i="7"/>
  <c r="J29" i="7"/>
  <c r="J30" i="7"/>
  <c r="J31" i="7"/>
  <c r="J19" i="7"/>
  <c r="J20" i="7"/>
  <c r="J21" i="7"/>
  <c r="J22" i="7"/>
  <c r="J15" i="7"/>
  <c r="J16" i="7"/>
  <c r="J17" i="7"/>
  <c r="X14" i="7" l="1"/>
  <c r="L14" i="7"/>
  <c r="J14" i="7" s="1"/>
  <c r="L11" i="7"/>
  <c r="J11" i="7" s="1"/>
  <c r="L12" i="7"/>
  <c r="J12" i="7" s="1"/>
  <c r="L13" i="7"/>
  <c r="J18" i="7"/>
  <c r="L24" i="7"/>
  <c r="L33" i="7"/>
  <c r="L36" i="7"/>
  <c r="J36" i="7" s="1"/>
  <c r="L38" i="7"/>
  <c r="J38" i="7" s="1"/>
  <c r="L40" i="7"/>
  <c r="J40" i="7" s="1"/>
  <c r="L43" i="7"/>
  <c r="J43" i="7" s="1"/>
  <c r="L10" i="7"/>
  <c r="J10" i="7" s="1"/>
  <c r="J24" i="7" l="1"/>
  <c r="J23" i="7"/>
  <c r="J33" i="7"/>
  <c r="J32" i="7"/>
  <c r="J37" i="7"/>
  <c r="J35" i="7"/>
  <c r="J39" i="7"/>
  <c r="J13" i="7"/>
  <c r="L45" i="7"/>
  <c r="J9" i="7"/>
  <c r="L44" i="7"/>
  <c r="I41" i="7" l="1"/>
  <c r="I42" i="7"/>
  <c r="I38" i="7"/>
  <c r="I25" i="7"/>
  <c r="I29" i="7"/>
  <c r="I27" i="7"/>
  <c r="I28" i="7"/>
  <c r="I26" i="7"/>
  <c r="I30" i="7"/>
  <c r="I31" i="7"/>
  <c r="I19" i="7"/>
  <c r="I21" i="7"/>
  <c r="I20" i="7"/>
  <c r="I22" i="7"/>
  <c r="I14" i="7"/>
  <c r="I15" i="7"/>
  <c r="I17" i="7"/>
  <c r="I16" i="7"/>
  <c r="I36" i="7"/>
  <c r="I24" i="7"/>
  <c r="I33" i="7"/>
  <c r="I40" i="7"/>
  <c r="I43" i="7"/>
  <c r="I11" i="7"/>
  <c r="I13" i="7"/>
  <c r="I12" i="7"/>
  <c r="I10" i="7"/>
  <c r="I18" i="7"/>
  <c r="O44" i="7"/>
  <c r="P44" i="7"/>
  <c r="Q44" i="7"/>
  <c r="R44" i="7"/>
  <c r="S44" i="7"/>
  <c r="T44" i="7"/>
  <c r="U44" i="7"/>
  <c r="V44" i="7"/>
  <c r="W44" i="7"/>
  <c r="N44" i="7"/>
  <c r="M44" i="7"/>
  <c r="Z24" i="7" l="1"/>
  <c r="X24" i="7" s="1"/>
  <c r="X33" i="7"/>
  <c r="X36" i="7"/>
  <c r="X38" i="7"/>
  <c r="X40" i="7"/>
  <c r="X43" i="7"/>
  <c r="AA24" i="7" l="1"/>
  <c r="X13" i="7"/>
  <c r="I37" i="7"/>
  <c r="K44" i="7"/>
  <c r="I39" i="7" l="1"/>
  <c r="I32" i="7"/>
  <c r="I23" i="7"/>
  <c r="T45" i="7" l="1"/>
  <c r="U45" i="7"/>
  <c r="Q45" i="7"/>
  <c r="M45" i="7"/>
  <c r="M3" i="7" l="1"/>
  <c r="T3" i="7"/>
  <c r="Q3" i="7"/>
  <c r="U3" i="7"/>
  <c r="I9" i="7"/>
  <c r="I45" i="7" s="1"/>
</calcChain>
</file>

<file path=xl/sharedStrings.xml><?xml version="1.0" encoding="utf-8"?>
<sst xmlns="http://schemas.openxmlformats.org/spreadsheetml/2006/main" count="153" uniqueCount="107">
  <si>
    <t>Désignation auteurs</t>
  </si>
  <si>
    <t>Choix du support/problème</t>
  </si>
  <si>
    <t>Avant-projet sujet</t>
  </si>
  <si>
    <t>Sujet à tester</t>
  </si>
  <si>
    <t>Sujet finalisé</t>
  </si>
  <si>
    <t>Correction</t>
  </si>
  <si>
    <t>Jury admissibilité</t>
  </si>
  <si>
    <t>Epreuves admissibilité</t>
  </si>
  <si>
    <t>Epreuves admission</t>
  </si>
  <si>
    <t>Jury final</t>
  </si>
  <si>
    <t>Agrégation interne S2I</t>
  </si>
  <si>
    <t>Option IM</t>
  </si>
  <si>
    <t>Option IE</t>
  </si>
  <si>
    <t>Option Info</t>
  </si>
  <si>
    <t>Session 2018</t>
  </si>
  <si>
    <t>Option IC</t>
  </si>
  <si>
    <t>C19</t>
  </si>
  <si>
    <t>Analyser les besoins de prestation pour aider à leur formalisation</t>
  </si>
  <si>
    <t>Niveau d'appréciation</t>
  </si>
  <si>
    <t>C20</t>
  </si>
  <si>
    <t>Choisir les procédés de traitement des eaux, de collecte, de transport et de distribution dans le cadre d'un budget</t>
  </si>
  <si>
    <t>i19.1</t>
  </si>
  <si>
    <t>i19.2</t>
  </si>
  <si>
    <t>i19.3</t>
  </si>
  <si>
    <t>La collecte de l'ensemble des éléments techniques et environnementaux sur le site est effectuée</t>
  </si>
  <si>
    <t>L'identification des besoins et des contraintes à partir des éléments techniques et des échanges avec le client est réalisée</t>
  </si>
  <si>
    <t>Une expertise technique pour définir la demande du client est apportée</t>
  </si>
  <si>
    <t>i19.4</t>
  </si>
  <si>
    <t>Une enveloppe budgétaire est proposée</t>
  </si>
  <si>
    <t>Un inventaire des solutions techniques est fourni</t>
  </si>
  <si>
    <t>i20.1</t>
  </si>
  <si>
    <t>i20.2</t>
  </si>
  <si>
    <t>i20.3</t>
  </si>
  <si>
    <t>Les solutions techniques sont chiffrées</t>
  </si>
  <si>
    <t>Une proposition de la solution sélectionnée est présentée et argumentée</t>
  </si>
  <si>
    <t>C21</t>
  </si>
  <si>
    <t>i21.1</t>
  </si>
  <si>
    <t>C22</t>
  </si>
  <si>
    <t>Utiliser les outils numériques</t>
  </si>
  <si>
    <t>i22.1</t>
  </si>
  <si>
    <t>i22.2</t>
  </si>
  <si>
    <t>i22.3</t>
  </si>
  <si>
    <t>Des textes, des feuilles de calculs, des représentations, et/ou des représentations graphiques sont réalisés</t>
  </si>
  <si>
    <t>Des documents graphiques (plans d'implantation, plans guide d'ouvrage, plans d'équipement, plan des réseaux) sont réalisés, lisibles et concis</t>
  </si>
  <si>
    <t>Des schémas sont construits avec leur nomenclature (schéma de procédé ou PID, schémas électriques, …)</t>
  </si>
  <si>
    <t>NT</t>
  </si>
  <si>
    <t>I</t>
  </si>
  <si>
    <t>A</t>
  </si>
  <si>
    <t>M</t>
  </si>
  <si>
    <t>Non traité</t>
  </si>
  <si>
    <t>Insuffisant</t>
  </si>
  <si>
    <t>Acceptable</t>
  </si>
  <si>
    <t>Maîtrisé</t>
  </si>
  <si>
    <t>tableau récapitulatif justification</t>
  </si>
  <si>
    <t>0</t>
  </si>
  <si>
    <t>COMPTE-RENDU ET CHIFFRAGE</t>
  </si>
  <si>
    <t xml:space="preserve">QUESTIONS relatives à la trame générale
(scénario Appel d'offre) </t>
  </si>
  <si>
    <t>COMPTE-RENDU DE VALIDATION DE L'OFFRE</t>
  </si>
  <si>
    <t>Produire et imprimer des plans</t>
  </si>
  <si>
    <t>O</t>
  </si>
  <si>
    <t>Poids des parties</t>
  </si>
  <si>
    <t>/20</t>
  </si>
  <si>
    <t>1</t>
  </si>
  <si>
    <t>PARTIE 1 : ANALYSE D'UN DOSSIER TECHNIQUE</t>
  </si>
  <si>
    <t>NOTES</t>
  </si>
  <si>
    <t>Vérification pour les auteurs</t>
  </si>
  <si>
    <t>Partie pour les auteurs de sujet</t>
  </si>
  <si>
    <t>Pour rajouter des lignes, copier/coller une ligne existante</t>
  </si>
  <si>
    <t>Partie pour l'évaluation des candidats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</si>
  <si>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les colonnes J et X, c'est qu'il y a soit plus d'une valeur donnée à l'indicateur, soit pas de valeur, il faut alors choisir laquelle retenir</t>
    </r>
  </si>
  <si>
    <t>Erroné</t>
  </si>
  <si>
    <t>Un compte rendu d'évaluation et de validation de l'offre de prestation est élaboré</t>
  </si>
  <si>
    <t>Nom du candidat</t>
  </si>
  <si>
    <t>Contexte</t>
  </si>
  <si>
    <t>Ouvrages de la filière</t>
  </si>
  <si>
    <t>Noms et rôle des 3 acteurs</t>
  </si>
  <si>
    <t>Objet de la consultation</t>
  </si>
  <si>
    <t>Mode de gestion de l'eau</t>
  </si>
  <si>
    <t>Calculs charges hydraulique et organique</t>
  </si>
  <si>
    <t>Performances de traitement</t>
  </si>
  <si>
    <t>Principe et rôle du lit bactérien</t>
  </si>
  <si>
    <t>Calcul charge volumique du lit bactérien</t>
  </si>
  <si>
    <t>Mesures préventives</t>
  </si>
  <si>
    <t>Dangers H2S et précautions d'intervention</t>
  </si>
  <si>
    <t>Habilitation</t>
  </si>
  <si>
    <t>Opération électrique de protection</t>
  </si>
  <si>
    <t>Taux de remplissage</t>
  </si>
  <si>
    <r>
      <t xml:space="preserve">Détermination angle </t>
    </r>
    <r>
      <rPr>
        <sz val="10"/>
        <color theme="1"/>
        <rFont val="Symbol"/>
        <family val="1"/>
        <charset val="2"/>
      </rPr>
      <t>q</t>
    </r>
  </si>
  <si>
    <t>Dimensionnement</t>
  </si>
  <si>
    <t>Déternimation DN</t>
  </si>
  <si>
    <t>Choix DN</t>
  </si>
  <si>
    <t>Choix matériel électrique (relais)</t>
  </si>
  <si>
    <t>Zone de travail de capteurs</t>
  </si>
  <si>
    <t>Commande de gestion des pompes</t>
  </si>
  <si>
    <t>x</t>
  </si>
  <si>
    <t>Rédaction présentation</t>
  </si>
  <si>
    <t>Réalisation du poste de refoulement 3D</t>
  </si>
  <si>
    <t>Extraction canalisations FPR</t>
  </si>
  <si>
    <t>Mesures longueur réseau FPR</t>
  </si>
  <si>
    <t>Schéma d'implantation du relais</t>
  </si>
  <si>
    <t>BTS Métiers de l'eau - Épreuve E6</t>
  </si>
  <si>
    <t>APPROPRIATION DES ÉLÉMENTS DU DOSSIER</t>
  </si>
  <si>
    <t>DIMENSIONNEMENT ET/OU CHOIX DE MATÉRIELS/COMMANDE</t>
  </si>
  <si>
    <t>Partie 2 : PRODUCTIONS NUMÉRIQUES</t>
  </si>
  <si>
    <t>ÉLABORATION DE PLANS</t>
  </si>
  <si>
    <t>ÉLABORATION DE SCHÉMA</t>
  </si>
  <si>
    <t>Évaluer l'offre de prestation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</si>
</sst>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49" fontId="4" fillId="5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4" xfId="0" applyNumberFormat="1" applyFont="1" applyFill="1" applyBorder="1" applyAlignment="1" applyProtection="1">
      <alignment vertical="center" wrapText="1"/>
      <protection locked="0"/>
    </xf>
    <xf numFmtId="49" fontId="4" fillId="5" borderId="15" xfId="0" applyNumberFormat="1" applyFont="1" applyFill="1" applyBorder="1" applyAlignment="1" applyProtection="1">
      <alignment vertical="center"/>
      <protection locked="0"/>
    </xf>
    <xf numFmtId="0" fontId="9" fillId="2" borderId="1" xfId="5" applyFont="1" applyFill="1" applyBorder="1" applyAlignment="1">
      <alignment horizontal="center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5" borderId="22" xfId="0" applyNumberFormat="1" applyFont="1" applyFill="1" applyBorder="1" applyAlignment="1" applyProtection="1">
      <alignment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>
      <alignment horizontal="center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164" fontId="0" fillId="6" borderId="3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2" borderId="0" xfId="5" applyFont="1" applyFill="1" applyBorder="1"/>
    <xf numFmtId="0" fontId="0" fillId="2" borderId="40" xfId="0" applyFill="1" applyBorder="1"/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90" wrapText="1"/>
    </xf>
    <xf numFmtId="0" fontId="12" fillId="0" borderId="0" xfId="0" quotePrefix="1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12" fillId="0" borderId="0" xfId="0" applyFont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34" xfId="0" quotePrefix="1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2" fillId="0" borderId="40" xfId="0" applyFont="1" applyBorder="1"/>
    <xf numFmtId="49" fontId="4" fillId="0" borderId="52" xfId="0" applyNumberFormat="1" applyFont="1" applyFill="1" applyBorder="1" applyAlignment="1" applyProtection="1">
      <alignment vertical="center"/>
      <protection locked="0"/>
    </xf>
    <xf numFmtId="49" fontId="4" fillId="0" borderId="53" xfId="0" applyNumberFormat="1" applyFont="1" applyFill="1" applyBorder="1" applyAlignment="1" applyProtection="1">
      <alignment vertical="center"/>
      <protection locked="0"/>
    </xf>
    <xf numFmtId="49" fontId="4" fillId="0" borderId="54" xfId="0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64" fontId="10" fillId="0" borderId="34" xfId="0" applyNumberFormat="1" applyFont="1" applyBorder="1" applyAlignment="1">
      <alignment horizontal="center" vertical="center"/>
    </xf>
    <xf numFmtId="49" fontId="4" fillId="2" borderId="4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horizontal="center"/>
    </xf>
    <xf numFmtId="164" fontId="0" fillId="7" borderId="0" xfId="0" applyNumberFormat="1" applyFill="1" applyBorder="1" applyAlignment="1"/>
    <xf numFmtId="164" fontId="0" fillId="7" borderId="40" xfId="0" applyNumberForma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7" borderId="40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center" wrapText="1"/>
    </xf>
    <xf numFmtId="164" fontId="6" fillId="7" borderId="0" xfId="0" applyNumberFormat="1" applyFont="1" applyFill="1" applyBorder="1" applyAlignment="1">
      <alignment horizontal="center" vertical="center" textRotation="90" wrapText="1"/>
    </xf>
    <xf numFmtId="164" fontId="6" fillId="7" borderId="40" xfId="0" applyNumberFormat="1" applyFont="1" applyFill="1" applyBorder="1" applyAlignment="1">
      <alignment horizontal="center" vertical="center" textRotation="90" wrapText="1"/>
    </xf>
    <xf numFmtId="49" fontId="4" fillId="5" borderId="35" xfId="0" applyNumberFormat="1" applyFont="1" applyFill="1" applyBorder="1" applyAlignment="1" applyProtection="1">
      <alignment vertical="center"/>
      <protection locked="0"/>
    </xf>
    <xf numFmtId="49" fontId="4" fillId="5" borderId="37" xfId="0" applyNumberFormat="1" applyFont="1" applyFill="1" applyBorder="1" applyAlignment="1" applyProtection="1">
      <alignment vertical="center"/>
      <protection locked="0"/>
    </xf>
    <xf numFmtId="49" fontId="4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5" xfId="0" applyFont="1" applyFill="1" applyBorder="1"/>
    <xf numFmtId="164" fontId="0" fillId="0" borderId="35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7" borderId="0" xfId="0" applyNumberFormat="1" applyFont="1" applyFill="1" applyBorder="1" applyAlignment="1">
      <alignment horizontal="right"/>
    </xf>
    <xf numFmtId="164" fontId="20" fillId="7" borderId="0" xfId="0" applyNumberFormat="1" applyFont="1" applyFill="1" applyBorder="1" applyAlignment="1">
      <alignment horizontal="center"/>
    </xf>
    <xf numFmtId="164" fontId="21" fillId="7" borderId="0" xfId="0" applyNumberFormat="1" applyFont="1" applyFill="1" applyBorder="1" applyAlignment="1">
      <alignment horizontal="center" vertical="center" textRotation="90" wrapText="1"/>
    </xf>
    <xf numFmtId="0" fontId="19" fillId="7" borderId="0" xfId="0" applyFont="1" applyFill="1" applyBorder="1"/>
    <xf numFmtId="0" fontId="19" fillId="0" borderId="0" xfId="0" applyFont="1" applyAlignment="1">
      <alignment horizontal="center" vertical="center"/>
    </xf>
    <xf numFmtId="9" fontId="11" fillId="6" borderId="7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9" fontId="0" fillId="6" borderId="35" xfId="0" applyNumberFormat="1" applyFill="1" applyBorder="1"/>
    <xf numFmtId="9" fontId="0" fillId="6" borderId="36" xfId="0" applyNumberFormat="1" applyFill="1" applyBorder="1"/>
    <xf numFmtId="9" fontId="0" fillId="6" borderId="3" xfId="0" applyNumberFormat="1" applyFill="1" applyBorder="1"/>
    <xf numFmtId="0" fontId="8" fillId="7" borderId="0" xfId="0" applyFont="1" applyFill="1" applyBorder="1" applyAlignment="1">
      <alignment horizontal="center" wrapText="1"/>
    </xf>
    <xf numFmtId="49" fontId="8" fillId="8" borderId="5" xfId="0" applyNumberFormat="1" applyFont="1" applyFill="1" applyBorder="1" applyAlignment="1" applyProtection="1">
      <alignment vertical="center"/>
      <protection locked="0"/>
    </xf>
    <xf numFmtId="49" fontId="4" fillId="8" borderId="19" xfId="0" applyNumberFormat="1" applyFont="1" applyFill="1" applyBorder="1" applyAlignment="1" applyProtection="1">
      <alignment vertical="center"/>
      <protection locked="0"/>
    </xf>
    <xf numFmtId="49" fontId="8" fillId="8" borderId="19" xfId="0" applyNumberFormat="1" applyFont="1" applyFill="1" applyBorder="1" applyAlignment="1" applyProtection="1">
      <alignment vertical="center" wrapText="1"/>
      <protection locked="0"/>
    </xf>
    <xf numFmtId="49" fontId="4" fillId="8" borderId="6" xfId="0" applyNumberFormat="1" applyFont="1" applyFill="1" applyBorder="1" applyAlignment="1" applyProtection="1">
      <alignment vertical="center"/>
      <protection locked="0"/>
    </xf>
    <xf numFmtId="49" fontId="4" fillId="8" borderId="16" xfId="0" applyNumberFormat="1" applyFont="1" applyFill="1" applyBorder="1" applyAlignment="1" applyProtection="1">
      <alignment vertical="center"/>
      <protection locked="0"/>
    </xf>
    <xf numFmtId="49" fontId="4" fillId="8" borderId="17" xfId="0" applyNumberFormat="1" applyFont="1" applyFill="1" applyBorder="1" applyAlignment="1" applyProtection="1">
      <alignment vertical="center" wrapText="1"/>
      <protection locked="0"/>
    </xf>
    <xf numFmtId="49" fontId="4" fillId="8" borderId="19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4" fillId="2" borderId="32" xfId="0" applyNumberFormat="1" applyFont="1" applyFill="1" applyBorder="1" applyAlignment="1" applyProtection="1">
      <alignment vertical="center"/>
      <protection locked="0"/>
    </xf>
    <xf numFmtId="49" fontId="4" fillId="2" borderId="33" xfId="0" applyNumberFormat="1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12" fillId="7" borderId="0" xfId="0" applyFont="1" applyFill="1" applyBorder="1"/>
    <xf numFmtId="0" fontId="6" fillId="6" borderId="29" xfId="0" applyFont="1" applyFill="1" applyBorder="1" applyAlignment="1">
      <alignment horizontal="center" vertical="center" textRotation="90" wrapText="1"/>
    </xf>
    <xf numFmtId="0" fontId="6" fillId="6" borderId="30" xfId="0" applyFont="1" applyFill="1" applyBorder="1" applyAlignment="1">
      <alignment horizontal="center" vertical="center" textRotation="90" wrapText="1"/>
    </xf>
    <xf numFmtId="0" fontId="6" fillId="6" borderId="31" xfId="0" applyFont="1" applyFill="1" applyBorder="1" applyAlignment="1">
      <alignment horizontal="center" vertical="center" textRotation="90" wrapText="1"/>
    </xf>
    <xf numFmtId="0" fontId="6" fillId="7" borderId="40" xfId="0" applyFont="1" applyFill="1" applyBorder="1" applyAlignment="1">
      <alignment horizontal="center" vertical="center" textRotation="90" wrapText="1"/>
    </xf>
    <xf numFmtId="0" fontId="0" fillId="7" borderId="36" xfId="0" applyFill="1" applyBorder="1"/>
    <xf numFmtId="0" fontId="0" fillId="7" borderId="37" xfId="0" applyFill="1" applyBorder="1"/>
    <xf numFmtId="0" fontId="2" fillId="7" borderId="5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0" fillId="7" borderId="36" xfId="0" applyFont="1" applyFill="1" applyBorder="1"/>
    <xf numFmtId="0" fontId="0" fillId="0" borderId="0" xfId="0" applyFont="1"/>
    <xf numFmtId="49" fontId="25" fillId="9" borderId="15" xfId="6" applyNumberFormat="1" applyBorder="1" applyAlignment="1" applyProtection="1">
      <alignment vertical="center"/>
      <protection locked="0"/>
    </xf>
    <xf numFmtId="49" fontId="26" fillId="10" borderId="15" xfId="7" applyNumberFormat="1" applyBorder="1" applyAlignment="1" applyProtection="1">
      <alignment vertical="center"/>
      <protection locked="0"/>
    </xf>
    <xf numFmtId="0" fontId="9" fillId="3" borderId="1" xfId="5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2" borderId="25" xfId="5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49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9" fillId="3" borderId="11" xfId="5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49" fontId="4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32" xfId="0" applyNumberFormat="1" applyFont="1" applyFill="1" applyBorder="1" applyAlignment="1" applyProtection="1">
      <alignment vertical="center"/>
      <protection locked="0"/>
    </xf>
    <xf numFmtId="49" fontId="4" fillId="8" borderId="56" xfId="0" applyNumberFormat="1" applyFont="1" applyFill="1" applyBorder="1" applyAlignment="1" applyProtection="1">
      <alignment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49" xfId="0" applyFont="1" applyFill="1" applyBorder="1" applyAlignment="1">
      <alignment horizontal="center" vertical="center" textRotation="45" wrapText="1"/>
    </xf>
    <xf numFmtId="0" fontId="6" fillId="6" borderId="43" xfId="0" applyFont="1" applyFill="1" applyBorder="1" applyAlignment="1">
      <alignment horizontal="center" vertical="center" textRotation="45" wrapText="1"/>
    </xf>
    <xf numFmtId="0" fontId="6" fillId="6" borderId="50" xfId="0" applyFont="1" applyFill="1" applyBorder="1" applyAlignment="1">
      <alignment horizontal="center" vertical="center" textRotation="45" wrapText="1"/>
    </xf>
    <xf numFmtId="0" fontId="2" fillId="6" borderId="47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9" fontId="11" fillId="6" borderId="6" xfId="0" applyNumberFormat="1" applyFont="1" applyFill="1" applyBorder="1" applyAlignment="1">
      <alignment horizontal="center"/>
    </xf>
    <xf numFmtId="9" fontId="11" fillId="6" borderId="7" xfId="0" applyNumberFormat="1" applyFont="1" applyFill="1" applyBorder="1" applyAlignment="1">
      <alignment horizontal="center"/>
    </xf>
    <xf numFmtId="9" fontId="11" fillId="6" borderId="8" xfId="0" applyNumberFormat="1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7" borderId="38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9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4" borderId="32" xfId="0" applyNumberFormat="1" applyFont="1" applyFill="1" applyBorder="1" applyAlignment="1" applyProtection="1">
      <alignment horizontal="center" vertical="center"/>
      <protection locked="0"/>
    </xf>
    <xf numFmtId="49" fontId="2" fillId="4" borderId="33" xfId="0" applyNumberFormat="1" applyFont="1" applyFill="1" applyBorder="1" applyAlignment="1" applyProtection="1">
      <alignment horizontal="center" vertical="center"/>
      <protection locked="0"/>
    </xf>
    <xf numFmtId="49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4" fillId="8" borderId="23" xfId="0" applyNumberFormat="1" applyFont="1" applyFill="1" applyBorder="1" applyAlignment="1" applyProtection="1">
      <alignment horizontal="left" vertical="center"/>
      <protection locked="0"/>
    </xf>
    <xf numFmtId="49" fontId="4" fillId="8" borderId="20" xfId="0" applyNumberFormat="1" applyFont="1" applyFill="1" applyBorder="1" applyAlignment="1" applyProtection="1">
      <alignment horizontal="left" vertical="center"/>
      <protection locked="0"/>
    </xf>
    <xf numFmtId="49" fontId="4" fillId="8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textRotation="45" wrapText="1"/>
    </xf>
    <xf numFmtId="0" fontId="6" fillId="6" borderId="51" xfId="0" applyFont="1" applyFill="1" applyBorder="1" applyAlignment="1">
      <alignment horizontal="center" vertical="center" textRotation="45" wrapText="1"/>
    </xf>
    <xf numFmtId="0" fontId="6" fillId="7" borderId="7" xfId="0" applyFont="1" applyFill="1" applyBorder="1" applyAlignment="1">
      <alignment horizontal="center" wrapText="1"/>
    </xf>
  </cellXfs>
  <cellStyles count="8"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Neutre" xfId="7" builtinId="28"/>
    <cellStyle name="Normal" xfId="0" builtinId="0"/>
    <cellStyle name="Normal 3" xfId="5"/>
    <cellStyle name="Satisfaisant" xfId="6" builtinId="2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abSelected="1" showRuler="0" zoomScale="115" zoomScaleNormal="115" workbookViewId="0">
      <selection activeCell="R7" sqref="R7"/>
    </sheetView>
  </sheetViews>
  <sheetFormatPr baseColWidth="10" defaultRowHeight="15.75" x14ac:dyDescent="0.25"/>
  <cols>
    <col min="1" max="1" width="11.25" customWidth="1"/>
    <col min="2" max="2" width="4.25" customWidth="1"/>
    <col min="3" max="3" width="31.5" customWidth="1"/>
    <col min="4" max="4" width="4.75" style="30" customWidth="1"/>
    <col min="5" max="5" width="4.875" style="30" customWidth="1"/>
    <col min="6" max="6" width="4.5" style="30" customWidth="1"/>
    <col min="7" max="7" width="4.625" style="30" customWidth="1"/>
    <col min="8" max="8" width="4.75" style="30" customWidth="1"/>
    <col min="9" max="9" width="7.75" style="30" customWidth="1"/>
    <col min="10" max="10" width="5.125" style="85" customWidth="1"/>
    <col min="11" max="11" width="5.375" style="85" bestFit="1" customWidth="1"/>
    <col min="12" max="12" width="5.625" style="30" customWidth="1"/>
    <col min="13" max="13" width="8.625" customWidth="1"/>
    <col min="14" max="14" width="10.625" customWidth="1"/>
    <col min="15" max="16" width="6.625" customWidth="1"/>
    <col min="17" max="17" width="8.875" customWidth="1"/>
    <col min="18" max="18" width="7.25" customWidth="1"/>
    <col min="19" max="19" width="7.125" customWidth="1"/>
    <col min="20" max="20" width="8.625" customWidth="1"/>
    <col min="21" max="21" width="8.75" customWidth="1"/>
    <col min="22" max="22" width="12.625" customWidth="1"/>
    <col min="23" max="23" width="8.625" customWidth="1"/>
    <col min="24" max="24" width="4.375" style="36" customWidth="1"/>
    <col min="25" max="25" width="11.25" style="36"/>
    <col min="26" max="26" width="20" style="36" customWidth="1"/>
    <col min="27" max="27" width="11.5" style="36" customWidth="1"/>
    <col min="28" max="28" width="35.25" style="36" customWidth="1"/>
    <col min="29" max="29" width="11.25" style="36"/>
    <col min="30" max="31" width="11.25" style="40"/>
    <col min="32" max="32" width="11.25" style="36"/>
  </cols>
  <sheetData>
    <row r="1" spans="1:32" ht="24" thickBot="1" x14ac:dyDescent="0.4">
      <c r="A1" s="155" t="s">
        <v>100</v>
      </c>
      <c r="B1" s="155"/>
      <c r="C1" s="155"/>
    </row>
    <row r="2" spans="1:32" ht="23.25" x14ac:dyDescent="0.35">
      <c r="A2" s="159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56" t="s">
        <v>66</v>
      </c>
      <c r="N2" s="157"/>
      <c r="O2" s="157"/>
      <c r="P2" s="157"/>
      <c r="Q2" s="157"/>
      <c r="R2" s="157"/>
      <c r="S2" s="157"/>
      <c r="T2" s="157"/>
      <c r="U2" s="157"/>
      <c r="V2" s="157"/>
      <c r="W2" s="158"/>
    </row>
    <row r="3" spans="1:32" ht="24" thickBot="1" x14ac:dyDescent="0.4">
      <c r="A3" s="153"/>
      <c r="B3" s="154"/>
      <c r="C3" s="154"/>
      <c r="D3" s="68"/>
      <c r="E3" s="69"/>
      <c r="F3" s="69"/>
      <c r="G3" s="69"/>
      <c r="H3" s="69"/>
      <c r="I3" s="69"/>
      <c r="J3" s="86"/>
      <c r="K3" s="86"/>
      <c r="L3" s="70"/>
      <c r="M3" s="148">
        <f>(SUM(M44:P44)/SUM(M45:W45))</f>
        <v>0.6071428571428571</v>
      </c>
      <c r="N3" s="149"/>
      <c r="O3" s="149"/>
      <c r="P3" s="149"/>
      <c r="Q3" s="149">
        <f>(SUM(Q44:S44)/SUM(M45:W45))</f>
        <v>0.14285714285714285</v>
      </c>
      <c r="R3" s="149"/>
      <c r="S3" s="149"/>
      <c r="T3" s="91">
        <f>(SUM(T44)/SUM(M45:W45))</f>
        <v>3.5714285714285712E-2</v>
      </c>
      <c r="U3" s="149">
        <f>(SUM(U44:W44)/SUM(M45:W45))</f>
        <v>0.21428571428571427</v>
      </c>
      <c r="V3" s="149"/>
      <c r="W3" s="150"/>
    </row>
    <row r="4" spans="1:32" s="1" customFormat="1" ht="16.5" thickBot="1" x14ac:dyDescent="0.3">
      <c r="A4" s="121" t="s">
        <v>72</v>
      </c>
      <c r="B4" s="71"/>
      <c r="C4" s="122"/>
      <c r="D4" s="71"/>
      <c r="E4" s="71"/>
      <c r="F4" s="71"/>
      <c r="G4" s="71"/>
      <c r="H4" s="71"/>
      <c r="I4" s="72"/>
      <c r="J4" s="87"/>
      <c r="K4" s="87"/>
      <c r="L4" s="73"/>
      <c r="M4" s="145" t="s">
        <v>16</v>
      </c>
      <c r="N4" s="146"/>
      <c r="O4" s="146"/>
      <c r="P4" s="147"/>
      <c r="Q4" s="151" t="s">
        <v>19</v>
      </c>
      <c r="R4" s="146"/>
      <c r="S4" s="147"/>
      <c r="T4" s="92" t="s">
        <v>35</v>
      </c>
      <c r="U4" s="151" t="s">
        <v>37</v>
      </c>
      <c r="V4" s="146"/>
      <c r="W4" s="152"/>
      <c r="X4" s="37"/>
      <c r="Y4" s="37"/>
      <c r="Z4" s="37"/>
      <c r="AA4" s="37"/>
      <c r="AB4" s="37"/>
      <c r="AC4" s="37"/>
      <c r="AD4" s="41"/>
      <c r="AE4" s="41"/>
      <c r="AF4" s="37"/>
    </row>
    <row r="5" spans="1:32" s="2" customFormat="1" ht="114" customHeight="1" x14ac:dyDescent="0.2">
      <c r="A5" s="74"/>
      <c r="B5" s="75"/>
      <c r="C5" s="76"/>
      <c r="D5" s="77"/>
      <c r="E5" s="77"/>
      <c r="F5" s="77"/>
      <c r="G5" s="77"/>
      <c r="H5" s="77"/>
      <c r="I5" s="78"/>
      <c r="J5" s="88"/>
      <c r="K5" s="88"/>
      <c r="L5" s="79"/>
      <c r="M5" s="142" t="s">
        <v>17</v>
      </c>
      <c r="N5" s="143"/>
      <c r="O5" s="143"/>
      <c r="P5" s="144"/>
      <c r="Q5" s="175" t="s">
        <v>20</v>
      </c>
      <c r="R5" s="143"/>
      <c r="S5" s="144"/>
      <c r="T5" s="93" t="s">
        <v>106</v>
      </c>
      <c r="U5" s="175" t="s">
        <v>38</v>
      </c>
      <c r="V5" s="143"/>
      <c r="W5" s="176"/>
      <c r="X5" s="38"/>
      <c r="Y5" s="38"/>
      <c r="Z5" s="38"/>
      <c r="AA5" s="38"/>
      <c r="AB5" s="38"/>
      <c r="AC5" s="38"/>
      <c r="AD5" s="42"/>
      <c r="AE5" s="42"/>
      <c r="AF5" s="38"/>
    </row>
    <row r="6" spans="1:32" s="2" customFormat="1" ht="12" x14ac:dyDescent="0.2">
      <c r="A6" s="74"/>
      <c r="B6" s="75"/>
      <c r="C6" s="76"/>
      <c r="D6" s="77"/>
      <c r="E6" s="77"/>
      <c r="F6" s="77"/>
      <c r="G6" s="77"/>
      <c r="H6" s="77"/>
      <c r="I6" s="78"/>
      <c r="J6" s="88"/>
      <c r="K6" s="88"/>
      <c r="L6" s="79"/>
      <c r="M6" s="94" t="s">
        <v>21</v>
      </c>
      <c r="N6" s="95" t="s">
        <v>22</v>
      </c>
      <c r="O6" s="95" t="s">
        <v>23</v>
      </c>
      <c r="P6" s="95" t="s">
        <v>27</v>
      </c>
      <c r="Q6" s="95" t="s">
        <v>30</v>
      </c>
      <c r="R6" s="95" t="s">
        <v>31</v>
      </c>
      <c r="S6" s="95" t="s">
        <v>32</v>
      </c>
      <c r="T6" s="95" t="s">
        <v>36</v>
      </c>
      <c r="U6" s="95" t="s">
        <v>39</v>
      </c>
      <c r="V6" s="95" t="s">
        <v>40</v>
      </c>
      <c r="W6" s="96" t="s">
        <v>41</v>
      </c>
      <c r="X6" s="38"/>
      <c r="Y6" s="38"/>
      <c r="Z6" s="38"/>
      <c r="AA6" s="38"/>
      <c r="AB6" s="38"/>
      <c r="AC6" s="38"/>
      <c r="AD6" s="42"/>
      <c r="AE6" s="42"/>
      <c r="AF6" s="38"/>
    </row>
    <row r="7" spans="1:32" s="2" customFormat="1" ht="114" customHeight="1" thickBot="1" x14ac:dyDescent="0.25">
      <c r="A7" s="74"/>
      <c r="B7" s="75"/>
      <c r="C7" s="100" t="s">
        <v>56</v>
      </c>
      <c r="D7" s="177" t="s">
        <v>18</v>
      </c>
      <c r="E7" s="177"/>
      <c r="F7" s="177"/>
      <c r="G7" s="177"/>
      <c r="H7" s="177"/>
      <c r="I7" s="78"/>
      <c r="J7" s="88"/>
      <c r="K7" s="118" t="s">
        <v>60</v>
      </c>
      <c r="L7" s="79"/>
      <c r="M7" s="115" t="s">
        <v>24</v>
      </c>
      <c r="N7" s="116" t="s">
        <v>25</v>
      </c>
      <c r="O7" s="116" t="s">
        <v>26</v>
      </c>
      <c r="P7" s="116" t="s">
        <v>28</v>
      </c>
      <c r="Q7" s="116" t="s">
        <v>29</v>
      </c>
      <c r="R7" s="116" t="s">
        <v>33</v>
      </c>
      <c r="S7" s="116" t="s">
        <v>34</v>
      </c>
      <c r="T7" s="116" t="s">
        <v>71</v>
      </c>
      <c r="U7" s="116" t="s">
        <v>42</v>
      </c>
      <c r="V7" s="116" t="s">
        <v>43</v>
      </c>
      <c r="W7" s="117" t="s">
        <v>44</v>
      </c>
      <c r="X7" s="38"/>
      <c r="Y7" s="38"/>
      <c r="Z7" s="38"/>
      <c r="AA7" s="38"/>
      <c r="AB7" s="38"/>
      <c r="AC7" s="38"/>
      <c r="AD7" s="42"/>
      <c r="AE7" s="42"/>
      <c r="AF7" s="38"/>
    </row>
    <row r="8" spans="1:32" ht="16.5" thickBot="1" x14ac:dyDescent="0.3">
      <c r="A8" s="163" t="s">
        <v>63</v>
      </c>
      <c r="B8" s="164"/>
      <c r="C8" s="164"/>
      <c r="D8" s="164"/>
      <c r="E8" s="164"/>
      <c r="F8" s="164"/>
      <c r="G8" s="164"/>
      <c r="H8" s="164"/>
      <c r="I8" s="58" t="s">
        <v>64</v>
      </c>
      <c r="J8" s="89"/>
      <c r="K8" s="67"/>
      <c r="L8" s="60"/>
      <c r="M8" s="33" t="s">
        <v>62</v>
      </c>
      <c r="N8" s="34" t="s">
        <v>62</v>
      </c>
      <c r="O8" s="34" t="s">
        <v>62</v>
      </c>
      <c r="P8" s="24" t="s">
        <v>62</v>
      </c>
      <c r="Q8" s="33" t="s">
        <v>62</v>
      </c>
      <c r="R8" s="34" t="s">
        <v>62</v>
      </c>
      <c r="S8" s="24" t="s">
        <v>62</v>
      </c>
      <c r="T8" s="35" t="s">
        <v>62</v>
      </c>
      <c r="U8" s="33" t="s">
        <v>62</v>
      </c>
      <c r="V8" s="34" t="s">
        <v>62</v>
      </c>
      <c r="W8" s="24" t="s">
        <v>62</v>
      </c>
      <c r="X8" s="36" t="s">
        <v>65</v>
      </c>
    </row>
    <row r="9" spans="1:32" ht="16.5" thickBot="1" x14ac:dyDescent="0.3">
      <c r="A9" s="101" t="s">
        <v>101</v>
      </c>
      <c r="B9" s="102"/>
      <c r="C9" s="103"/>
      <c r="D9" s="44" t="s">
        <v>45</v>
      </c>
      <c r="E9" s="45" t="s">
        <v>54</v>
      </c>
      <c r="F9" s="45" t="s">
        <v>46</v>
      </c>
      <c r="G9" s="45" t="s">
        <v>47</v>
      </c>
      <c r="H9" s="45" t="s">
        <v>48</v>
      </c>
      <c r="I9" s="20">
        <f>SUM(I10:I22)</f>
        <v>0</v>
      </c>
      <c r="J9" s="89">
        <f>COUNTA(L10:L22)</f>
        <v>13</v>
      </c>
      <c r="K9" s="97">
        <v>0.15</v>
      </c>
      <c r="L9" s="60"/>
      <c r="M9" s="28"/>
      <c r="N9" s="29"/>
      <c r="O9" s="29"/>
      <c r="P9" s="29"/>
      <c r="Q9" s="29"/>
      <c r="R9" s="29"/>
      <c r="S9" s="29"/>
      <c r="T9" s="31"/>
      <c r="U9" s="31"/>
      <c r="V9" s="31"/>
      <c r="W9" s="32"/>
    </row>
    <row r="10" spans="1:32" ht="16.5" thickTop="1" x14ac:dyDescent="0.25">
      <c r="A10" s="61"/>
      <c r="B10" s="126"/>
      <c r="C10" s="3" t="s">
        <v>73</v>
      </c>
      <c r="D10" s="46"/>
      <c r="E10" s="46"/>
      <c r="F10" s="46"/>
      <c r="G10" s="46"/>
      <c r="H10" s="47"/>
      <c r="I10" s="21">
        <f t="shared" ref="I10:I18" si="0">(IF(F10&lt;&gt;"",1/3,0)+IF(G10&lt;&gt;"",2/3,0)+IF(H10&lt;&gt;"",1,0))*K10*K$9*20/$J$9</f>
        <v>0</v>
      </c>
      <c r="J10" s="114" t="str">
        <f>(IF(L10&lt;&gt;1,"◄",""))</f>
        <v>◄</v>
      </c>
      <c r="K10" s="119">
        <v>1</v>
      </c>
      <c r="L10" s="60">
        <f>COUNTA(D10:H10)</f>
        <v>0</v>
      </c>
      <c r="M10" s="15" t="s">
        <v>94</v>
      </c>
      <c r="N10" s="7"/>
      <c r="O10" s="7"/>
      <c r="P10" s="7"/>
      <c r="Q10" s="7"/>
      <c r="R10" s="7"/>
      <c r="S10" s="7"/>
      <c r="T10" s="128"/>
      <c r="U10" s="128"/>
      <c r="V10" s="128"/>
      <c r="W10" s="129"/>
      <c r="X10" s="36" t="str">
        <f t="shared" ref="X10:X13" si="1">(IF(Z10&lt;&gt;1,"◄",""))</f>
        <v/>
      </c>
      <c r="Z10" s="36">
        <f t="shared" ref="Z10" si="2">COUNTA(M10:W10)</f>
        <v>1</v>
      </c>
      <c r="AA10" s="36" t="str">
        <f t="shared" ref="AA10" si="3">IF(Z10=1,LOOKUP("x",M10:W10,$M$6:$W$6),"erreur")</f>
        <v>i19.1</v>
      </c>
      <c r="AC10" s="109"/>
    </row>
    <row r="11" spans="1:32" x14ac:dyDescent="0.25">
      <c r="A11" s="62"/>
      <c r="B11" s="126"/>
      <c r="C11" s="3" t="s">
        <v>74</v>
      </c>
      <c r="D11" s="48"/>
      <c r="E11" s="48"/>
      <c r="F11" s="48"/>
      <c r="G11" s="48"/>
      <c r="H11" s="49"/>
      <c r="I11" s="21">
        <f t="shared" si="0"/>
        <v>0</v>
      </c>
      <c r="J11" s="114" t="str">
        <f t="shared" ref="J11:J43" si="4">(IF(L11&lt;&gt;1,"◄",""))</f>
        <v>◄</v>
      </c>
      <c r="K11" s="119">
        <v>1</v>
      </c>
      <c r="L11" s="60">
        <f t="shared" ref="L11:L43" si="5">COUNTA(D11:H11)</f>
        <v>0</v>
      </c>
      <c r="M11" s="15"/>
      <c r="N11" s="7" t="s">
        <v>94</v>
      </c>
      <c r="O11" s="7"/>
      <c r="P11" s="7"/>
      <c r="Q11" s="7"/>
      <c r="R11" s="7"/>
      <c r="S11" s="7"/>
      <c r="T11" s="128"/>
      <c r="U11" s="128"/>
      <c r="V11" s="128"/>
      <c r="W11" s="129"/>
      <c r="X11" s="36" t="str">
        <f t="shared" ref="X11:X12" si="6">(IF(Z11&lt;&gt;1,"◄",""))</f>
        <v/>
      </c>
      <c r="Z11" s="36">
        <f t="shared" ref="Z11:Z12" si="7">COUNTA(M11:W11)</f>
        <v>1</v>
      </c>
      <c r="AA11" s="36" t="str">
        <f t="shared" ref="AA11:AA12" si="8">IF(Z11=1,LOOKUP("x",M11:W11,$M$6:$W$6),"erreur")</f>
        <v>i19.2</v>
      </c>
    </row>
    <row r="12" spans="1:32" x14ac:dyDescent="0.25">
      <c r="A12" s="62"/>
      <c r="B12" s="126"/>
      <c r="C12" s="3" t="s">
        <v>75</v>
      </c>
      <c r="D12" s="48"/>
      <c r="E12" s="48"/>
      <c r="F12" s="48"/>
      <c r="G12" s="48"/>
      <c r="H12" s="49"/>
      <c r="I12" s="21">
        <f t="shared" si="0"/>
        <v>0</v>
      </c>
      <c r="J12" s="114" t="str">
        <f t="shared" si="4"/>
        <v>◄</v>
      </c>
      <c r="K12" s="119">
        <v>1</v>
      </c>
      <c r="L12" s="60">
        <f t="shared" si="5"/>
        <v>0</v>
      </c>
      <c r="M12" s="15"/>
      <c r="N12" s="7"/>
      <c r="O12" s="141" t="s">
        <v>94</v>
      </c>
      <c r="P12" s="7"/>
      <c r="Q12" s="7"/>
      <c r="R12" s="7"/>
      <c r="S12" s="7"/>
      <c r="T12" s="128"/>
      <c r="U12" s="128"/>
      <c r="V12" s="128"/>
      <c r="W12" s="129"/>
      <c r="X12" s="36" t="str">
        <f t="shared" si="6"/>
        <v/>
      </c>
      <c r="Z12" s="36">
        <f t="shared" si="7"/>
        <v>1</v>
      </c>
      <c r="AA12" s="36" t="str">
        <f t="shared" si="8"/>
        <v>i19.3</v>
      </c>
    </row>
    <row r="13" spans="1:32" x14ac:dyDescent="0.25">
      <c r="A13" s="62"/>
      <c r="B13" s="126"/>
      <c r="C13" s="10" t="s">
        <v>76</v>
      </c>
      <c r="D13" s="50"/>
      <c r="E13" s="50"/>
      <c r="F13" s="50"/>
      <c r="G13" s="50"/>
      <c r="H13" s="51"/>
      <c r="I13" s="21">
        <f t="shared" si="0"/>
        <v>0</v>
      </c>
      <c r="J13" s="114" t="str">
        <f t="shared" si="4"/>
        <v>◄</v>
      </c>
      <c r="K13" s="119">
        <v>1</v>
      </c>
      <c r="L13" s="60">
        <f t="shared" si="5"/>
        <v>0</v>
      </c>
      <c r="M13" s="15"/>
      <c r="N13" s="7" t="s">
        <v>94</v>
      </c>
      <c r="O13" s="7"/>
      <c r="P13" s="7"/>
      <c r="Q13" s="7"/>
      <c r="R13" s="7"/>
      <c r="S13" s="7"/>
      <c r="T13" s="128"/>
      <c r="U13" s="128"/>
      <c r="V13" s="128"/>
      <c r="W13" s="129"/>
      <c r="X13" s="36" t="str">
        <f t="shared" si="1"/>
        <v/>
      </c>
      <c r="Z13" s="36">
        <f t="shared" ref="Z13:Z22" si="9">COUNTA(M13:W13)</f>
        <v>1</v>
      </c>
      <c r="AA13" s="36" t="str">
        <f t="shared" ref="AA13:AA22" si="10">IF(Z13=1,LOOKUP("x",M13:W13,$M$6:$W$6),"erreur")</f>
        <v>i19.2</v>
      </c>
    </row>
    <row r="14" spans="1:32" x14ac:dyDescent="0.25">
      <c r="A14" s="62"/>
      <c r="B14" s="126"/>
      <c r="C14" s="10" t="s">
        <v>77</v>
      </c>
      <c r="D14" s="50"/>
      <c r="E14" s="50"/>
      <c r="F14" s="50"/>
      <c r="G14" s="50"/>
      <c r="H14" s="51"/>
      <c r="I14" s="21">
        <f t="shared" si="0"/>
        <v>0</v>
      </c>
      <c r="J14" s="114" t="str">
        <f t="shared" si="4"/>
        <v>◄</v>
      </c>
      <c r="K14" s="119">
        <v>1</v>
      </c>
      <c r="L14" s="60">
        <f t="shared" ref="L14:L22" si="11">COUNTA(D14:H14)</f>
        <v>0</v>
      </c>
      <c r="M14" s="15" t="s">
        <v>94</v>
      </c>
      <c r="N14" s="7"/>
      <c r="O14" s="7"/>
      <c r="P14" s="7"/>
      <c r="Q14" s="7"/>
      <c r="R14" s="7"/>
      <c r="S14" s="7"/>
      <c r="T14" s="128"/>
      <c r="U14" s="128"/>
      <c r="V14" s="128"/>
      <c r="W14" s="129"/>
      <c r="X14" s="36" t="str">
        <f t="shared" ref="X14:X43" si="12">(IF(Z14&lt;&gt;1,"◄",""))</f>
        <v/>
      </c>
      <c r="Z14" s="36">
        <f t="shared" si="9"/>
        <v>1</v>
      </c>
      <c r="AA14" s="36" t="str">
        <f t="shared" si="10"/>
        <v>i19.1</v>
      </c>
    </row>
    <row r="15" spans="1:32" x14ac:dyDescent="0.25">
      <c r="A15" s="62"/>
      <c r="B15" s="126"/>
      <c r="C15" s="10" t="s">
        <v>78</v>
      </c>
      <c r="D15" s="50"/>
      <c r="E15" s="50"/>
      <c r="F15" s="50"/>
      <c r="G15" s="50"/>
      <c r="H15" s="51"/>
      <c r="I15" s="21">
        <f t="shared" ref="I15:I17" si="13">(IF(F15&lt;&gt;"",1/3,0)+IF(G15&lt;&gt;"",2/3,0)+IF(H15&lt;&gt;"",1,0))*K15*K$9*20/$J$9</f>
        <v>0</v>
      </c>
      <c r="J15" s="114" t="str">
        <f t="shared" ref="J15:J17" si="14">(IF(L15&lt;&gt;1,"◄",""))</f>
        <v>◄</v>
      </c>
      <c r="K15" s="119">
        <v>1</v>
      </c>
      <c r="L15" s="60">
        <f t="shared" si="11"/>
        <v>0</v>
      </c>
      <c r="M15" s="15"/>
      <c r="N15" s="7"/>
      <c r="O15" s="7" t="s">
        <v>94</v>
      </c>
      <c r="P15" s="7"/>
      <c r="Q15" s="7"/>
      <c r="R15" s="7"/>
      <c r="S15" s="7"/>
      <c r="T15" s="128"/>
      <c r="U15" s="128"/>
      <c r="V15" s="128"/>
      <c r="W15" s="129"/>
      <c r="X15" s="36" t="str">
        <f t="shared" si="12"/>
        <v/>
      </c>
      <c r="Z15" s="36">
        <f t="shared" si="9"/>
        <v>1</v>
      </c>
      <c r="AA15" s="36" t="str">
        <f t="shared" si="10"/>
        <v>i19.3</v>
      </c>
    </row>
    <row r="16" spans="1:32" x14ac:dyDescent="0.25">
      <c r="A16" s="62"/>
      <c r="B16" s="126"/>
      <c r="C16" s="10" t="s">
        <v>79</v>
      </c>
      <c r="D16" s="50"/>
      <c r="E16" s="50"/>
      <c r="F16" s="50"/>
      <c r="G16" s="50"/>
      <c r="H16" s="51"/>
      <c r="I16" s="21">
        <f t="shared" si="13"/>
        <v>0</v>
      </c>
      <c r="J16" s="114" t="str">
        <f t="shared" si="14"/>
        <v>◄</v>
      </c>
      <c r="K16" s="119">
        <v>1</v>
      </c>
      <c r="L16" s="60">
        <f t="shared" si="11"/>
        <v>0</v>
      </c>
      <c r="M16" s="15" t="s">
        <v>94</v>
      </c>
      <c r="N16" s="7"/>
      <c r="O16" s="7"/>
      <c r="P16" s="7"/>
      <c r="Q16" s="7"/>
      <c r="R16" s="7"/>
      <c r="S16" s="7"/>
      <c r="T16" s="128"/>
      <c r="U16" s="128"/>
      <c r="V16" s="128"/>
      <c r="W16" s="129"/>
      <c r="X16" s="36" t="str">
        <f t="shared" si="12"/>
        <v/>
      </c>
      <c r="Z16" s="36">
        <f t="shared" si="9"/>
        <v>1</v>
      </c>
      <c r="AA16" s="36" t="str">
        <f t="shared" si="10"/>
        <v>i19.1</v>
      </c>
    </row>
    <row r="17" spans="1:32" x14ac:dyDescent="0.25">
      <c r="A17" s="62"/>
      <c r="B17" s="126"/>
      <c r="C17" s="10" t="s">
        <v>80</v>
      </c>
      <c r="D17" s="50"/>
      <c r="E17" s="50"/>
      <c r="F17" s="50"/>
      <c r="G17" s="50"/>
      <c r="H17" s="51"/>
      <c r="I17" s="21">
        <f t="shared" si="13"/>
        <v>0</v>
      </c>
      <c r="J17" s="114" t="str">
        <f t="shared" si="14"/>
        <v>◄</v>
      </c>
      <c r="K17" s="119">
        <v>1</v>
      </c>
      <c r="L17" s="60">
        <f t="shared" si="11"/>
        <v>0</v>
      </c>
      <c r="M17" s="15"/>
      <c r="N17" s="7"/>
      <c r="O17" s="7" t="s">
        <v>94</v>
      </c>
      <c r="P17" s="7"/>
      <c r="Q17" s="7"/>
      <c r="R17" s="7"/>
      <c r="S17" s="7"/>
      <c r="T17" s="128"/>
      <c r="U17" s="128"/>
      <c r="V17" s="128"/>
      <c r="W17" s="129"/>
      <c r="X17" s="36" t="str">
        <f t="shared" si="12"/>
        <v/>
      </c>
      <c r="Z17" s="36">
        <f t="shared" si="9"/>
        <v>1</v>
      </c>
      <c r="AA17" s="36" t="str">
        <f t="shared" si="10"/>
        <v>i19.3</v>
      </c>
    </row>
    <row r="18" spans="1:32" s="125" customFormat="1" ht="18" customHeight="1" x14ac:dyDescent="0.25">
      <c r="A18" s="62"/>
      <c r="B18" s="126"/>
      <c r="C18" s="10" t="s">
        <v>81</v>
      </c>
      <c r="D18" s="48"/>
      <c r="E18" s="48"/>
      <c r="F18" s="48"/>
      <c r="G18" s="48"/>
      <c r="H18" s="49"/>
      <c r="I18" s="123">
        <f t="shared" si="0"/>
        <v>0</v>
      </c>
      <c r="J18" s="114" t="str">
        <f t="shared" si="4"/>
        <v>◄</v>
      </c>
      <c r="K18" s="124">
        <v>1</v>
      </c>
      <c r="L18" s="60">
        <f t="shared" si="11"/>
        <v>0</v>
      </c>
      <c r="M18" s="15"/>
      <c r="N18" s="7"/>
      <c r="O18" s="7" t="s">
        <v>94</v>
      </c>
      <c r="P18" s="7"/>
      <c r="Q18" s="7"/>
      <c r="R18" s="7"/>
      <c r="S18" s="7"/>
      <c r="T18" s="128"/>
      <c r="U18" s="128"/>
      <c r="V18" s="128"/>
      <c r="W18" s="129"/>
      <c r="X18" s="36" t="str">
        <f t="shared" si="12"/>
        <v/>
      </c>
      <c r="Y18" s="36"/>
      <c r="Z18" s="36">
        <f t="shared" si="9"/>
        <v>1</v>
      </c>
      <c r="AA18" s="36" t="str">
        <f t="shared" si="10"/>
        <v>i19.3</v>
      </c>
      <c r="AB18" s="36"/>
      <c r="AC18" s="36"/>
      <c r="AD18" s="40"/>
      <c r="AE18" s="40"/>
      <c r="AF18" s="36"/>
    </row>
    <row r="19" spans="1:32" s="125" customFormat="1" ht="18" customHeight="1" x14ac:dyDescent="0.25">
      <c r="A19" s="62"/>
      <c r="B19" s="127"/>
      <c r="C19" s="3" t="s">
        <v>82</v>
      </c>
      <c r="D19" s="49"/>
      <c r="E19" s="49"/>
      <c r="F19" s="49"/>
      <c r="G19" s="49"/>
      <c r="H19" s="49"/>
      <c r="I19" s="123">
        <f t="shared" ref="I19:I22" si="15">(IF(F19&lt;&gt;"",1/3,0)+IF(G19&lt;&gt;"",2/3,0)+IF(H19&lt;&gt;"",1,0))*K19*K$9*20/$J$9</f>
        <v>0</v>
      </c>
      <c r="J19" s="114" t="str">
        <f t="shared" ref="J19:J22" si="16">(IF(L19&lt;&gt;1,"◄",""))</f>
        <v>◄</v>
      </c>
      <c r="K19" s="124">
        <v>1</v>
      </c>
      <c r="L19" s="60">
        <f t="shared" si="11"/>
        <v>0</v>
      </c>
      <c r="M19" s="15" t="s">
        <v>94</v>
      </c>
      <c r="N19" s="7"/>
      <c r="O19" s="7"/>
      <c r="P19" s="7"/>
      <c r="Q19" s="7"/>
      <c r="R19" s="7"/>
      <c r="S19" s="7"/>
      <c r="T19" s="128"/>
      <c r="U19" s="128"/>
      <c r="V19" s="128"/>
      <c r="W19" s="129"/>
      <c r="X19" s="36" t="str">
        <f t="shared" si="12"/>
        <v/>
      </c>
      <c r="Y19" s="36"/>
      <c r="Z19" s="36">
        <f t="shared" si="9"/>
        <v>1</v>
      </c>
      <c r="AA19" s="36" t="str">
        <f t="shared" si="10"/>
        <v>i19.1</v>
      </c>
      <c r="AB19" s="36"/>
      <c r="AC19" s="36"/>
      <c r="AD19" s="40"/>
      <c r="AE19" s="40"/>
      <c r="AF19" s="36"/>
    </row>
    <row r="20" spans="1:32" s="125" customFormat="1" ht="18" customHeight="1" x14ac:dyDescent="0.25">
      <c r="A20" s="62"/>
      <c r="B20" s="127"/>
      <c r="C20" s="3" t="s">
        <v>83</v>
      </c>
      <c r="D20" s="49"/>
      <c r="E20" s="49"/>
      <c r="F20" s="49"/>
      <c r="G20" s="49"/>
      <c r="H20" s="49"/>
      <c r="I20" s="123">
        <f t="shared" si="15"/>
        <v>0</v>
      </c>
      <c r="J20" s="114" t="str">
        <f t="shared" si="16"/>
        <v>◄</v>
      </c>
      <c r="K20" s="124">
        <v>1</v>
      </c>
      <c r="L20" s="60">
        <f t="shared" si="11"/>
        <v>0</v>
      </c>
      <c r="M20" s="15"/>
      <c r="N20" s="7" t="s">
        <v>94</v>
      </c>
      <c r="O20" s="7"/>
      <c r="P20" s="7"/>
      <c r="Q20" s="7"/>
      <c r="R20" s="7"/>
      <c r="S20" s="7"/>
      <c r="T20" s="128"/>
      <c r="U20" s="128"/>
      <c r="V20" s="128"/>
      <c r="W20" s="129"/>
      <c r="X20" s="36" t="str">
        <f t="shared" si="12"/>
        <v/>
      </c>
      <c r="Y20" s="36"/>
      <c r="Z20" s="36">
        <f t="shared" si="9"/>
        <v>1</v>
      </c>
      <c r="AA20" s="36" t="str">
        <f t="shared" si="10"/>
        <v>i19.2</v>
      </c>
      <c r="AB20" s="36"/>
      <c r="AC20" s="36"/>
      <c r="AD20" s="40"/>
      <c r="AE20" s="40"/>
      <c r="AF20" s="36"/>
    </row>
    <row r="21" spans="1:32" s="125" customFormat="1" ht="18" customHeight="1" x14ac:dyDescent="0.25">
      <c r="A21" s="62"/>
      <c r="B21" s="127"/>
      <c r="C21" s="3" t="s">
        <v>85</v>
      </c>
      <c r="D21" s="49"/>
      <c r="E21" s="49"/>
      <c r="F21" s="49"/>
      <c r="G21" s="49"/>
      <c r="H21" s="49"/>
      <c r="I21" s="123">
        <f t="shared" si="15"/>
        <v>0</v>
      </c>
      <c r="J21" s="114" t="str">
        <f t="shared" si="16"/>
        <v>◄</v>
      </c>
      <c r="K21" s="124">
        <v>1</v>
      </c>
      <c r="L21" s="60">
        <f t="shared" si="11"/>
        <v>0</v>
      </c>
      <c r="M21" s="15"/>
      <c r="N21" s="7"/>
      <c r="O21" s="7"/>
      <c r="P21" s="7"/>
      <c r="Q21" s="7"/>
      <c r="R21" s="7"/>
      <c r="S21" s="7" t="s">
        <v>94</v>
      </c>
      <c r="T21" s="128"/>
      <c r="U21" s="128"/>
      <c r="V21" s="128"/>
      <c r="W21" s="129"/>
      <c r="X21" s="36" t="str">
        <f t="shared" si="12"/>
        <v/>
      </c>
      <c r="Y21" s="36"/>
      <c r="Z21" s="36">
        <f t="shared" si="9"/>
        <v>1</v>
      </c>
      <c r="AA21" s="36" t="str">
        <f t="shared" si="10"/>
        <v>i20.3</v>
      </c>
      <c r="AB21" s="36"/>
      <c r="AC21" s="36"/>
      <c r="AD21" s="40"/>
      <c r="AE21" s="40"/>
      <c r="AF21" s="36"/>
    </row>
    <row r="22" spans="1:32" s="125" customFormat="1" ht="18" customHeight="1" thickBot="1" x14ac:dyDescent="0.3">
      <c r="A22" s="62"/>
      <c r="B22" s="127"/>
      <c r="C22" s="3" t="s">
        <v>84</v>
      </c>
      <c r="D22" s="49"/>
      <c r="E22" s="49"/>
      <c r="F22" s="49"/>
      <c r="G22" s="49"/>
      <c r="H22" s="49"/>
      <c r="I22" s="123">
        <f t="shared" si="15"/>
        <v>0</v>
      </c>
      <c r="J22" s="114" t="str">
        <f t="shared" si="16"/>
        <v>◄</v>
      </c>
      <c r="K22" s="124">
        <v>1</v>
      </c>
      <c r="L22" s="60">
        <f t="shared" si="11"/>
        <v>0</v>
      </c>
      <c r="M22" s="15"/>
      <c r="N22" s="7"/>
      <c r="O22" s="7"/>
      <c r="P22" s="7"/>
      <c r="Q22" s="7"/>
      <c r="R22" s="7"/>
      <c r="S22" s="7" t="s">
        <v>94</v>
      </c>
      <c r="T22" s="128"/>
      <c r="U22" s="128"/>
      <c r="V22" s="128"/>
      <c r="W22" s="129"/>
      <c r="X22" s="36" t="str">
        <f t="shared" si="12"/>
        <v/>
      </c>
      <c r="Y22" s="36"/>
      <c r="Z22" s="36">
        <f t="shared" si="9"/>
        <v>1</v>
      </c>
      <c r="AA22" s="36" t="str">
        <f t="shared" si="10"/>
        <v>i20.3</v>
      </c>
      <c r="AB22" s="36"/>
      <c r="AC22" s="36"/>
      <c r="AD22" s="40"/>
      <c r="AE22" s="40"/>
      <c r="AF22" s="36"/>
    </row>
    <row r="23" spans="1:32" ht="17.25" thickTop="1" thickBot="1" x14ac:dyDescent="0.3">
      <c r="A23" s="169" t="s">
        <v>102</v>
      </c>
      <c r="B23" s="170"/>
      <c r="C23" s="171"/>
      <c r="D23" s="52"/>
      <c r="E23" s="52"/>
      <c r="F23" s="52"/>
      <c r="G23" s="52"/>
      <c r="H23" s="52"/>
      <c r="I23" s="20">
        <f>SUM(I24:I31)</f>
        <v>0</v>
      </c>
      <c r="J23" s="89">
        <f>COUNTA(L24:L31)</f>
        <v>8</v>
      </c>
      <c r="K23" s="98">
        <v>0.1</v>
      </c>
      <c r="L23" s="60"/>
      <c r="M23" s="16"/>
      <c r="N23" s="8"/>
      <c r="O23" s="8"/>
      <c r="P23" s="8"/>
      <c r="Q23" s="9"/>
      <c r="R23" s="9"/>
      <c r="S23" s="9"/>
      <c r="T23" s="12"/>
      <c r="U23" s="12"/>
      <c r="V23" s="12"/>
      <c r="W23" s="17"/>
    </row>
    <row r="24" spans="1:32" ht="19.899999999999999" customHeight="1" thickTop="1" x14ac:dyDescent="0.25">
      <c r="A24" s="62"/>
      <c r="B24" s="126"/>
      <c r="C24" s="3" t="s">
        <v>86</v>
      </c>
      <c r="D24" s="48"/>
      <c r="E24" s="48"/>
      <c r="F24" s="48"/>
      <c r="G24" s="48"/>
      <c r="H24" s="49"/>
      <c r="I24" s="21">
        <f>(IF(F24&lt;&gt;"",1/3,0)+IF(G24&lt;&gt;"",2/3,0)+IF(H24&lt;&gt;"",1,0))*K24*K$23*20/$J$23</f>
        <v>0</v>
      </c>
      <c r="J24" s="114" t="str">
        <f t="shared" si="4"/>
        <v>◄</v>
      </c>
      <c r="K24" s="119">
        <v>1</v>
      </c>
      <c r="L24" s="60">
        <f t="shared" si="5"/>
        <v>0</v>
      </c>
      <c r="M24" s="15" t="s">
        <v>94</v>
      </c>
      <c r="N24" s="7"/>
      <c r="O24" s="7"/>
      <c r="P24" s="7"/>
      <c r="Q24" s="7"/>
      <c r="R24" s="7"/>
      <c r="S24" s="7"/>
      <c r="T24" s="128"/>
      <c r="U24" s="128"/>
      <c r="V24" s="128"/>
      <c r="W24" s="129"/>
      <c r="X24" s="36" t="str">
        <f t="shared" si="12"/>
        <v/>
      </c>
      <c r="Z24" s="36">
        <f>COUNTA(M24:W24)</f>
        <v>1</v>
      </c>
      <c r="AA24" s="36" t="str">
        <f>IF(Z24=1,LOOKUP("x",M24:W24,$M$6:$W$6),"erreur")</f>
        <v>i19.1</v>
      </c>
    </row>
    <row r="25" spans="1:32" ht="19.899999999999999" customHeight="1" x14ac:dyDescent="0.25">
      <c r="A25" s="62"/>
      <c r="B25" s="126"/>
      <c r="C25" s="3" t="s">
        <v>87</v>
      </c>
      <c r="D25" s="48"/>
      <c r="E25" s="48"/>
      <c r="F25" s="48"/>
      <c r="G25" s="48"/>
      <c r="H25" s="49"/>
      <c r="I25" s="21">
        <f t="shared" ref="I25:I31" si="17">(IF(F25&lt;&gt;"",1/3,0)+IF(G25&lt;&gt;"",2/3,0)+IF(H25&lt;&gt;"",1,0))*K25*K$23*20/$J$23</f>
        <v>0</v>
      </c>
      <c r="J25" s="114" t="str">
        <f t="shared" si="4"/>
        <v>◄</v>
      </c>
      <c r="K25" s="119">
        <v>1</v>
      </c>
      <c r="L25" s="60">
        <f t="shared" si="5"/>
        <v>0</v>
      </c>
      <c r="M25" s="15"/>
      <c r="N25" s="7" t="s">
        <v>94</v>
      </c>
      <c r="O25" s="7"/>
      <c r="P25" s="7"/>
      <c r="Q25" s="7"/>
      <c r="R25" s="7"/>
      <c r="S25" s="7"/>
      <c r="T25" s="128"/>
      <c r="U25" s="128"/>
      <c r="V25" s="128"/>
      <c r="W25" s="129"/>
      <c r="X25" s="36" t="str">
        <f>(IF(Z25&lt;&gt;1,"◄",""))</f>
        <v/>
      </c>
      <c r="Z25" s="36">
        <f t="shared" ref="Z25:Z31" si="18">COUNTA(M25:W25)</f>
        <v>1</v>
      </c>
      <c r="AA25" s="36" t="str">
        <f t="shared" ref="AA25:AA31" si="19">IF(Z25=1,LOOKUP("x",M25:W25,$M$6:$W$6),"erreur")</f>
        <v>i19.2</v>
      </c>
    </row>
    <row r="26" spans="1:32" ht="19.899999999999999" customHeight="1" x14ac:dyDescent="0.25">
      <c r="A26" s="62"/>
      <c r="B26" s="126"/>
      <c r="C26" s="3" t="s">
        <v>88</v>
      </c>
      <c r="D26" s="48"/>
      <c r="E26" s="48"/>
      <c r="F26" s="48"/>
      <c r="G26" s="48"/>
      <c r="H26" s="49"/>
      <c r="I26" s="21">
        <f t="shared" si="17"/>
        <v>0</v>
      </c>
      <c r="J26" s="114" t="str">
        <f t="shared" si="4"/>
        <v>◄</v>
      </c>
      <c r="K26" s="119">
        <v>1</v>
      </c>
      <c r="L26" s="60">
        <f t="shared" si="5"/>
        <v>0</v>
      </c>
      <c r="M26" s="15"/>
      <c r="N26" s="7"/>
      <c r="O26" s="7" t="s">
        <v>94</v>
      </c>
      <c r="P26" s="7"/>
      <c r="Q26" s="7"/>
      <c r="R26" s="7"/>
      <c r="S26" s="7"/>
      <c r="T26" s="128"/>
      <c r="U26" s="128"/>
      <c r="V26" s="128"/>
      <c r="W26" s="129"/>
      <c r="X26" s="36" t="str">
        <f t="shared" si="12"/>
        <v/>
      </c>
      <c r="Z26" s="36">
        <f t="shared" si="18"/>
        <v>1</v>
      </c>
      <c r="AA26" s="36" t="str">
        <f t="shared" si="19"/>
        <v>i19.3</v>
      </c>
    </row>
    <row r="27" spans="1:32" ht="19.899999999999999" customHeight="1" x14ac:dyDescent="0.25">
      <c r="A27" s="62"/>
      <c r="B27" s="126"/>
      <c r="C27" s="3" t="s">
        <v>89</v>
      </c>
      <c r="D27" s="48"/>
      <c r="E27" s="48"/>
      <c r="F27" s="48"/>
      <c r="G27" s="48"/>
      <c r="H27" s="49"/>
      <c r="I27" s="21">
        <f t="shared" si="17"/>
        <v>0</v>
      </c>
      <c r="J27" s="114" t="str">
        <f t="shared" si="4"/>
        <v>◄</v>
      </c>
      <c r="K27" s="119">
        <v>1</v>
      </c>
      <c r="L27" s="60">
        <f t="shared" si="5"/>
        <v>0</v>
      </c>
      <c r="M27" s="15"/>
      <c r="N27" s="7"/>
      <c r="O27" s="7" t="s">
        <v>94</v>
      </c>
      <c r="P27" s="7"/>
      <c r="Q27" s="7"/>
      <c r="R27" s="7"/>
      <c r="S27" s="7"/>
      <c r="T27" s="128"/>
      <c r="U27" s="128"/>
      <c r="V27" s="128"/>
      <c r="W27" s="129"/>
      <c r="X27" s="36" t="str">
        <f t="shared" si="12"/>
        <v/>
      </c>
      <c r="Z27" s="36">
        <f t="shared" si="18"/>
        <v>1</v>
      </c>
      <c r="AA27" s="36" t="str">
        <f t="shared" si="19"/>
        <v>i19.3</v>
      </c>
    </row>
    <row r="28" spans="1:32" ht="19.899999999999999" customHeight="1" x14ac:dyDescent="0.25">
      <c r="A28" s="62"/>
      <c r="B28" s="126"/>
      <c r="C28" s="3" t="s">
        <v>90</v>
      </c>
      <c r="D28" s="48"/>
      <c r="E28" s="48"/>
      <c r="F28" s="48"/>
      <c r="G28" s="48"/>
      <c r="H28" s="49"/>
      <c r="I28" s="21">
        <f t="shared" si="17"/>
        <v>0</v>
      </c>
      <c r="J28" s="114" t="str">
        <f t="shared" si="4"/>
        <v>◄</v>
      </c>
      <c r="K28" s="119">
        <v>1</v>
      </c>
      <c r="L28" s="60">
        <f t="shared" si="5"/>
        <v>0</v>
      </c>
      <c r="M28" s="15"/>
      <c r="N28" s="7"/>
      <c r="O28" s="7"/>
      <c r="P28" s="7"/>
      <c r="Q28" s="7"/>
      <c r="R28" s="7" t="s">
        <v>94</v>
      </c>
      <c r="S28" s="7"/>
      <c r="T28" s="128"/>
      <c r="U28" s="128"/>
      <c r="V28" s="128"/>
      <c r="W28" s="129"/>
      <c r="X28" s="36" t="str">
        <f t="shared" si="12"/>
        <v/>
      </c>
      <c r="Z28" s="36">
        <f t="shared" si="18"/>
        <v>1</v>
      </c>
      <c r="AA28" s="36" t="str">
        <f t="shared" si="19"/>
        <v>i20.2</v>
      </c>
    </row>
    <row r="29" spans="1:32" ht="19.899999999999999" customHeight="1" x14ac:dyDescent="0.25">
      <c r="A29" s="62"/>
      <c r="B29" s="127"/>
      <c r="C29" s="3" t="s">
        <v>91</v>
      </c>
      <c r="D29" s="48"/>
      <c r="E29" s="48"/>
      <c r="F29" s="48"/>
      <c r="G29" s="48"/>
      <c r="H29" s="49"/>
      <c r="I29" s="21">
        <f t="shared" si="17"/>
        <v>0</v>
      </c>
      <c r="J29" s="114" t="str">
        <f t="shared" si="4"/>
        <v>◄</v>
      </c>
      <c r="K29" s="119">
        <v>1</v>
      </c>
      <c r="L29" s="60">
        <f t="shared" si="5"/>
        <v>0</v>
      </c>
      <c r="M29" s="15"/>
      <c r="N29" s="7"/>
      <c r="O29" s="7"/>
      <c r="P29" s="7"/>
      <c r="Q29" s="7" t="s">
        <v>94</v>
      </c>
      <c r="R29" s="7"/>
      <c r="S29" s="7"/>
      <c r="T29" s="128"/>
      <c r="U29" s="128"/>
      <c r="V29" s="128"/>
      <c r="W29" s="129"/>
      <c r="X29" s="36" t="str">
        <f t="shared" si="12"/>
        <v/>
      </c>
      <c r="Z29" s="36">
        <f t="shared" si="18"/>
        <v>1</v>
      </c>
      <c r="AA29" s="36" t="str">
        <f t="shared" si="19"/>
        <v>i20.1</v>
      </c>
    </row>
    <row r="30" spans="1:32" ht="19.899999999999999" customHeight="1" x14ac:dyDescent="0.25">
      <c r="A30" s="62"/>
      <c r="B30" s="127"/>
      <c r="C30" s="3" t="s">
        <v>92</v>
      </c>
      <c r="D30" s="48"/>
      <c r="E30" s="48"/>
      <c r="F30" s="48"/>
      <c r="G30" s="48"/>
      <c r="H30" s="49"/>
      <c r="I30" s="21">
        <f t="shared" si="17"/>
        <v>0</v>
      </c>
      <c r="J30" s="114" t="str">
        <f t="shared" si="4"/>
        <v>◄</v>
      </c>
      <c r="K30" s="119">
        <v>1</v>
      </c>
      <c r="L30" s="60">
        <f t="shared" si="5"/>
        <v>0</v>
      </c>
      <c r="M30" s="15"/>
      <c r="N30" s="7"/>
      <c r="O30" s="7" t="s">
        <v>94</v>
      </c>
      <c r="P30" s="7"/>
      <c r="Q30" s="7"/>
      <c r="R30" s="7"/>
      <c r="S30" s="7"/>
      <c r="T30" s="128"/>
      <c r="U30" s="128"/>
      <c r="V30" s="128"/>
      <c r="W30" s="129"/>
      <c r="X30" s="36" t="str">
        <f t="shared" si="12"/>
        <v/>
      </c>
      <c r="Z30" s="36">
        <f t="shared" si="18"/>
        <v>1</v>
      </c>
      <c r="AA30" s="36" t="str">
        <f t="shared" si="19"/>
        <v>i19.3</v>
      </c>
    </row>
    <row r="31" spans="1:32" ht="19.899999999999999" customHeight="1" thickBot="1" x14ac:dyDescent="0.3">
      <c r="A31" s="62"/>
      <c r="B31" s="127"/>
      <c r="C31" s="3" t="s">
        <v>93</v>
      </c>
      <c r="D31" s="48"/>
      <c r="E31" s="48"/>
      <c r="F31" s="48"/>
      <c r="G31" s="48"/>
      <c r="H31" s="49"/>
      <c r="I31" s="21">
        <f t="shared" si="17"/>
        <v>0</v>
      </c>
      <c r="J31" s="114" t="str">
        <f t="shared" si="4"/>
        <v>◄</v>
      </c>
      <c r="K31" s="119">
        <v>1</v>
      </c>
      <c r="L31" s="60">
        <f t="shared" si="5"/>
        <v>0</v>
      </c>
      <c r="M31" s="15"/>
      <c r="N31" s="7"/>
      <c r="O31" s="7" t="s">
        <v>94</v>
      </c>
      <c r="P31" s="7"/>
      <c r="Q31" s="7"/>
      <c r="R31" s="7"/>
      <c r="S31" s="7"/>
      <c r="T31" s="128"/>
      <c r="U31" s="128"/>
      <c r="V31" s="128"/>
      <c r="W31" s="129"/>
      <c r="X31" s="36" t="str">
        <f t="shared" si="12"/>
        <v/>
      </c>
      <c r="Z31" s="36">
        <f t="shared" si="18"/>
        <v>1</v>
      </c>
      <c r="AA31" s="36" t="str">
        <f t="shared" si="19"/>
        <v>i19.3</v>
      </c>
    </row>
    <row r="32" spans="1:32" ht="16.5" thickBot="1" x14ac:dyDescent="0.3">
      <c r="A32" s="104" t="s">
        <v>55</v>
      </c>
      <c r="B32" s="105"/>
      <c r="C32" s="106"/>
      <c r="D32" s="53"/>
      <c r="E32" s="52"/>
      <c r="F32" s="52"/>
      <c r="G32" s="52"/>
      <c r="H32" s="52"/>
      <c r="I32" s="20">
        <f>SUM(I33:I33)</f>
        <v>0</v>
      </c>
      <c r="J32" s="89">
        <f>COUNTA(L33:L33)</f>
        <v>1</v>
      </c>
      <c r="K32" s="98">
        <v>0.15</v>
      </c>
      <c r="L32" s="60"/>
      <c r="M32" s="16"/>
      <c r="N32" s="8"/>
      <c r="O32" s="8"/>
      <c r="P32" s="8"/>
      <c r="Q32" s="9"/>
      <c r="R32" s="9"/>
      <c r="S32" s="9"/>
      <c r="T32" s="12"/>
      <c r="U32" s="12"/>
      <c r="V32" s="12"/>
      <c r="W32" s="17"/>
      <c r="Z32" s="36">
        <f t="shared" ref="Z32:Z43" si="20">COUNTA(M32:W32)</f>
        <v>0</v>
      </c>
      <c r="AA32" s="36" t="str">
        <f t="shared" ref="AA32:AA43" si="21">IF(Z32=1,LOOKUP("x",M32:W32,$M$6:$W$6),"erreur")</f>
        <v>erreur</v>
      </c>
    </row>
    <row r="33" spans="1:32" ht="16.5" thickBot="1" x14ac:dyDescent="0.3">
      <c r="A33" s="63"/>
      <c r="B33" s="11"/>
      <c r="C33" s="3" t="s">
        <v>53</v>
      </c>
      <c r="D33" s="48"/>
      <c r="E33" s="48"/>
      <c r="F33" s="48"/>
      <c r="G33" s="48"/>
      <c r="H33" s="49"/>
      <c r="I33" s="21">
        <f>(IF(F33&lt;&gt;"",1/3,0)+IF(G33&lt;&gt;"",2/3,0)+IF(H33&lt;&gt;"",1,0))*K33*K$32*20/$J$32</f>
        <v>0</v>
      </c>
      <c r="J33" s="114" t="str">
        <f t="shared" si="4"/>
        <v>◄</v>
      </c>
      <c r="K33" s="119">
        <v>1</v>
      </c>
      <c r="L33" s="60">
        <f t="shared" si="5"/>
        <v>0</v>
      </c>
      <c r="M33" s="15"/>
      <c r="N33" s="7"/>
      <c r="O33" s="7"/>
      <c r="P33" s="7"/>
      <c r="Q33" s="7"/>
      <c r="R33" s="7"/>
      <c r="S33" s="7"/>
      <c r="T33" s="128" t="s">
        <v>94</v>
      </c>
      <c r="U33" s="128"/>
      <c r="V33" s="128"/>
      <c r="W33" s="129"/>
      <c r="X33" s="36" t="str">
        <f t="shared" si="12"/>
        <v/>
      </c>
      <c r="Z33" s="36">
        <f t="shared" si="20"/>
        <v>1</v>
      </c>
      <c r="AA33" s="36" t="str">
        <f t="shared" si="21"/>
        <v>i21.1</v>
      </c>
    </row>
    <row r="34" spans="1:32" ht="16.5" thickBot="1" x14ac:dyDescent="0.3">
      <c r="A34" s="163" t="s">
        <v>103</v>
      </c>
      <c r="B34" s="164"/>
      <c r="C34" s="164"/>
      <c r="D34" s="164"/>
      <c r="E34" s="164"/>
      <c r="F34" s="164"/>
      <c r="G34" s="164"/>
      <c r="H34" s="165"/>
      <c r="I34" s="52"/>
      <c r="J34" s="89"/>
      <c r="K34" s="112"/>
      <c r="L34" s="60"/>
      <c r="M34" s="110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32" ht="16.5" thickBot="1" x14ac:dyDescent="0.3">
      <c r="A35" s="105" t="s">
        <v>57</v>
      </c>
      <c r="B35" s="102"/>
      <c r="C35" s="107"/>
      <c r="D35" s="44" t="s">
        <v>45</v>
      </c>
      <c r="E35" s="45" t="s">
        <v>54</v>
      </c>
      <c r="F35" s="45" t="s">
        <v>46</v>
      </c>
      <c r="G35" s="45" t="s">
        <v>47</v>
      </c>
      <c r="H35" s="45" t="s">
        <v>48</v>
      </c>
      <c r="I35" s="20">
        <f>SUM(I36:I36)</f>
        <v>0</v>
      </c>
      <c r="J35" s="89">
        <f>COUNTA(J36:J36)</f>
        <v>1</v>
      </c>
      <c r="K35" s="97">
        <v>0.2</v>
      </c>
      <c r="L35" s="60"/>
      <c r="M35" s="18"/>
      <c r="N35" s="19"/>
      <c r="O35" s="19"/>
      <c r="P35" s="19"/>
      <c r="Q35" s="19"/>
      <c r="R35" s="19"/>
      <c r="S35" s="19"/>
      <c r="T35" s="130"/>
      <c r="U35" s="130"/>
      <c r="V35" s="130"/>
      <c r="W35" s="131"/>
      <c r="Z35" s="36">
        <f t="shared" si="20"/>
        <v>0</v>
      </c>
      <c r="AA35" s="36" t="str">
        <f t="shared" si="21"/>
        <v>erreur</v>
      </c>
    </row>
    <row r="36" spans="1:32" ht="17.25" thickTop="1" thickBot="1" x14ac:dyDescent="0.3">
      <c r="A36" s="61"/>
      <c r="B36" s="14"/>
      <c r="C36" s="137" t="s">
        <v>95</v>
      </c>
      <c r="D36" s="46"/>
      <c r="E36" s="46"/>
      <c r="F36" s="46"/>
      <c r="G36" s="46"/>
      <c r="H36" s="47"/>
      <c r="I36" s="21">
        <f>(IF(F36&lt;&gt;"",1/3,0)+IF(G36&lt;&gt;"",2/3,0)+IF(H36&lt;&gt;"",1,0))*K36*K$35*20/$J$35</f>
        <v>0</v>
      </c>
      <c r="J36" s="114" t="str">
        <f t="shared" si="4"/>
        <v>◄</v>
      </c>
      <c r="K36" s="119">
        <v>1</v>
      </c>
      <c r="L36" s="60">
        <f t="shared" si="5"/>
        <v>0</v>
      </c>
      <c r="M36" s="132"/>
      <c r="N36" s="13"/>
      <c r="O36" s="13"/>
      <c r="P36" s="13"/>
      <c r="Q36" s="13"/>
      <c r="R36" s="13"/>
      <c r="S36" s="13"/>
      <c r="T36" s="133"/>
      <c r="U36" s="133" t="s">
        <v>94</v>
      </c>
      <c r="V36" s="133"/>
      <c r="W36" s="134"/>
      <c r="X36" s="36" t="str">
        <f t="shared" si="12"/>
        <v/>
      </c>
      <c r="Z36" s="36">
        <f t="shared" si="20"/>
        <v>1</v>
      </c>
      <c r="AA36" s="36" t="str">
        <f t="shared" si="21"/>
        <v>i22.1</v>
      </c>
    </row>
    <row r="37" spans="1:32" ht="16.5" thickBot="1" x14ac:dyDescent="0.3">
      <c r="A37" s="139" t="s">
        <v>105</v>
      </c>
      <c r="B37" s="139"/>
      <c r="C37" s="140"/>
      <c r="D37" s="138"/>
      <c r="E37" s="52"/>
      <c r="F37" s="52"/>
      <c r="G37" s="52"/>
      <c r="H37" s="52"/>
      <c r="I37" s="20">
        <f>SUM(I38)</f>
        <v>0</v>
      </c>
      <c r="J37" s="89">
        <f>COUNTA(L38)</f>
        <v>1</v>
      </c>
      <c r="K37" s="98">
        <v>0.2</v>
      </c>
      <c r="L37" s="60"/>
      <c r="M37" s="16"/>
      <c r="N37" s="8"/>
      <c r="O37" s="8"/>
      <c r="P37" s="8"/>
      <c r="Q37" s="9"/>
      <c r="R37" s="9"/>
      <c r="S37" s="9"/>
      <c r="T37" s="135"/>
      <c r="U37" s="135"/>
      <c r="V37" s="135"/>
      <c r="W37" s="136"/>
      <c r="Z37" s="36">
        <f t="shared" si="20"/>
        <v>0</v>
      </c>
      <c r="AA37" s="36" t="str">
        <f t="shared" si="21"/>
        <v>erreur</v>
      </c>
    </row>
    <row r="38" spans="1:32" ht="16.5" thickBot="1" x14ac:dyDescent="0.3">
      <c r="A38" s="64"/>
      <c r="B38" s="80"/>
      <c r="C38" s="83" t="s">
        <v>99</v>
      </c>
      <c r="D38" s="82"/>
      <c r="E38" s="48"/>
      <c r="F38" s="48"/>
      <c r="G38" s="48"/>
      <c r="H38" s="49"/>
      <c r="I38" s="21">
        <f>(IF(F38&lt;&gt;"",1/3,0)+IF(G38&lt;&gt;"",2/3,0)+IF(H38&lt;&gt;"",1,0))*K38*K$37*20/$J$37</f>
        <v>0</v>
      </c>
      <c r="J38" s="114" t="str">
        <f t="shared" si="4"/>
        <v>◄</v>
      </c>
      <c r="K38" s="119">
        <v>1</v>
      </c>
      <c r="L38" s="60">
        <f t="shared" si="5"/>
        <v>0</v>
      </c>
      <c r="M38" s="15"/>
      <c r="N38" s="7"/>
      <c r="O38" s="7"/>
      <c r="P38" s="7"/>
      <c r="Q38" s="7"/>
      <c r="R38" s="7"/>
      <c r="S38" s="7"/>
      <c r="T38" s="128"/>
      <c r="U38" s="128"/>
      <c r="V38" s="128"/>
      <c r="W38" s="129" t="s">
        <v>94</v>
      </c>
      <c r="X38" s="36" t="str">
        <f t="shared" si="12"/>
        <v/>
      </c>
      <c r="Z38" s="36">
        <f t="shared" si="20"/>
        <v>1</v>
      </c>
      <c r="AA38" s="36" t="str">
        <f t="shared" si="21"/>
        <v>i22.3</v>
      </c>
    </row>
    <row r="39" spans="1:32" ht="16.5" thickBot="1" x14ac:dyDescent="0.3">
      <c r="A39" s="139" t="s">
        <v>104</v>
      </c>
      <c r="B39" s="139"/>
      <c r="C39" s="140"/>
      <c r="D39" s="138"/>
      <c r="E39" s="52"/>
      <c r="F39" s="52"/>
      <c r="G39" s="52"/>
      <c r="H39" s="52"/>
      <c r="I39" s="20">
        <f>SUM(I40:I43)</f>
        <v>0</v>
      </c>
      <c r="J39" s="89">
        <f>COUNTA(L40:L43)</f>
        <v>4</v>
      </c>
      <c r="K39" s="98">
        <v>0.2</v>
      </c>
      <c r="L39" s="60"/>
      <c r="M39" s="16"/>
      <c r="N39" s="8"/>
      <c r="O39" s="8"/>
      <c r="P39" s="8"/>
      <c r="Q39" s="9"/>
      <c r="R39" s="9"/>
      <c r="S39" s="9"/>
      <c r="T39" s="135"/>
      <c r="U39" s="135"/>
      <c r="V39" s="135"/>
      <c r="W39" s="136"/>
      <c r="Z39" s="36">
        <f t="shared" si="20"/>
        <v>0</v>
      </c>
      <c r="AA39" s="36" t="str">
        <f t="shared" si="21"/>
        <v>erreur</v>
      </c>
    </row>
    <row r="40" spans="1:32" ht="16.5" thickBot="1" x14ac:dyDescent="0.3">
      <c r="A40" s="64"/>
      <c r="B40" s="80"/>
      <c r="C40" s="83" t="s">
        <v>96</v>
      </c>
      <c r="D40" s="82"/>
      <c r="E40" s="48"/>
      <c r="F40" s="48"/>
      <c r="G40" s="48"/>
      <c r="H40" s="49"/>
      <c r="I40" s="84">
        <f>(IF(F40&lt;&gt;"",1/3,0)+IF(G40&lt;&gt;"",2/3,0)+IF(H40&lt;&gt;"",1,0))*K40*K$39*20/$J$39</f>
        <v>0</v>
      </c>
      <c r="J40" s="114" t="str">
        <f t="shared" si="4"/>
        <v>◄</v>
      </c>
      <c r="K40" s="119">
        <v>1</v>
      </c>
      <c r="L40" s="60">
        <f t="shared" si="5"/>
        <v>0</v>
      </c>
      <c r="M40" s="15"/>
      <c r="N40" s="7"/>
      <c r="O40" s="7"/>
      <c r="P40" s="7"/>
      <c r="Q40" s="7"/>
      <c r="R40" s="7"/>
      <c r="S40" s="7"/>
      <c r="T40" s="128"/>
      <c r="U40" s="128"/>
      <c r="V40" s="128" t="s">
        <v>94</v>
      </c>
      <c r="W40" s="129"/>
      <c r="X40" s="36" t="str">
        <f t="shared" si="12"/>
        <v/>
      </c>
      <c r="Z40" s="36">
        <f t="shared" si="20"/>
        <v>1</v>
      </c>
      <c r="AA40" s="36" t="str">
        <f t="shared" si="21"/>
        <v>i22.2</v>
      </c>
    </row>
    <row r="41" spans="1:32" ht="16.5" thickBot="1" x14ac:dyDescent="0.3">
      <c r="A41" s="64"/>
      <c r="B41" s="80"/>
      <c r="C41" s="83" t="s">
        <v>97</v>
      </c>
      <c r="D41" s="82"/>
      <c r="E41" s="48"/>
      <c r="F41" s="48"/>
      <c r="G41" s="48"/>
      <c r="H41" s="49"/>
      <c r="I41" s="84">
        <f>(IF(F41&lt;&gt;"",1/3,0)+IF(G41&lt;&gt;"",2/3,0)+IF(H41&lt;&gt;"",1,0))*K41*K$39*20/$J$39</f>
        <v>0</v>
      </c>
      <c r="J41" s="114" t="str">
        <f t="shared" ref="J41" si="22">(IF(L41&lt;&gt;1,"◄",""))</f>
        <v>◄</v>
      </c>
      <c r="K41" s="119">
        <v>1</v>
      </c>
      <c r="L41" s="60">
        <f t="shared" ref="L41" si="23">COUNTA(D41:H41)</f>
        <v>0</v>
      </c>
      <c r="M41" s="15"/>
      <c r="N41" s="7"/>
      <c r="O41" s="7"/>
      <c r="P41" s="7"/>
      <c r="Q41" s="7"/>
      <c r="R41" s="7"/>
      <c r="S41" s="7"/>
      <c r="T41" s="128"/>
      <c r="U41" s="128"/>
      <c r="V41" s="128"/>
      <c r="W41" s="129" t="s">
        <v>94</v>
      </c>
      <c r="X41" s="36" t="str">
        <f t="shared" ref="X41" si="24">(IF(Z41&lt;&gt;1,"◄",""))</f>
        <v/>
      </c>
      <c r="Z41" s="36">
        <f t="shared" ref="Z41" si="25">COUNTA(M41:W41)</f>
        <v>1</v>
      </c>
      <c r="AA41" s="36" t="str">
        <f t="shared" ref="AA41" si="26">IF(Z41=1,LOOKUP("x",M41:W41,$M$6:$W$6),"erreur")</f>
        <v>i22.3</v>
      </c>
    </row>
    <row r="42" spans="1:32" ht="16.5" thickBot="1" x14ac:dyDescent="0.3">
      <c r="A42" s="64"/>
      <c r="B42" s="80"/>
      <c r="C42" s="83" t="s">
        <v>98</v>
      </c>
      <c r="D42" s="82"/>
      <c r="E42" s="48"/>
      <c r="F42" s="48"/>
      <c r="G42" s="48"/>
      <c r="H42" s="49"/>
      <c r="I42" s="84">
        <f>(IF(F42&lt;&gt;"",1/3,0)+IF(G42&lt;&gt;"",2/3,0)+IF(H42&lt;&gt;"",1,0))*K42*K$39*20/$J$39</f>
        <v>0</v>
      </c>
      <c r="J42" s="114" t="str">
        <f t="shared" ref="J42" si="27">(IF(L42&lt;&gt;1,"◄",""))</f>
        <v>◄</v>
      </c>
      <c r="K42" s="119">
        <v>1</v>
      </c>
      <c r="L42" s="60">
        <f t="shared" ref="L42" si="28">COUNTA(D42:H42)</f>
        <v>0</v>
      </c>
      <c r="M42" s="15"/>
      <c r="N42" s="7"/>
      <c r="O42" s="7"/>
      <c r="P42" s="7"/>
      <c r="Q42" s="7"/>
      <c r="R42" s="7"/>
      <c r="S42" s="7"/>
      <c r="T42" s="128"/>
      <c r="U42" s="128"/>
      <c r="V42" s="128"/>
      <c r="W42" s="129" t="s">
        <v>94</v>
      </c>
      <c r="X42" s="36" t="str">
        <f t="shared" ref="X42" si="29">(IF(Z42&lt;&gt;1,"◄",""))</f>
        <v/>
      </c>
      <c r="Z42" s="36">
        <f t="shared" ref="Z42" si="30">COUNTA(M42:W42)</f>
        <v>1</v>
      </c>
      <c r="AA42" s="36" t="str">
        <f t="shared" ref="AA42" si="31">IF(Z42=1,LOOKUP("x",M42:W42,$M$6:$W$6),"erreur")</f>
        <v>i22.3</v>
      </c>
    </row>
    <row r="43" spans="1:32" ht="16.5" thickBot="1" x14ac:dyDescent="0.3">
      <c r="A43" s="64"/>
      <c r="B43" s="81"/>
      <c r="C43" s="83" t="s">
        <v>58</v>
      </c>
      <c r="D43" s="82"/>
      <c r="E43" s="48"/>
      <c r="F43" s="48"/>
      <c r="G43" s="48"/>
      <c r="H43" s="49"/>
      <c r="I43" s="22">
        <f>(IF(F43&lt;&gt;"",1/3,0)+IF(G43&lt;&gt;"",2/3,0)+IF(H43&lt;&gt;"",1,0))*K43*K$39*20/$J$39</f>
        <v>0</v>
      </c>
      <c r="J43" s="114" t="str">
        <f t="shared" si="4"/>
        <v>◄</v>
      </c>
      <c r="K43" s="120">
        <v>1</v>
      </c>
      <c r="L43" s="60">
        <f t="shared" si="5"/>
        <v>0</v>
      </c>
      <c r="M43" s="15"/>
      <c r="N43" s="7"/>
      <c r="O43" s="7"/>
      <c r="P43" s="7"/>
      <c r="Q43" s="7"/>
      <c r="R43" s="7"/>
      <c r="S43" s="7"/>
      <c r="T43" s="128"/>
      <c r="U43" s="128" t="s">
        <v>94</v>
      </c>
      <c r="V43" s="128"/>
      <c r="W43" s="129"/>
      <c r="X43" s="36" t="str">
        <f t="shared" si="12"/>
        <v/>
      </c>
      <c r="Z43" s="36">
        <f t="shared" si="20"/>
        <v>1</v>
      </c>
      <c r="AA43" s="36" t="str">
        <f t="shared" si="21"/>
        <v>i22.1</v>
      </c>
    </row>
    <row r="44" spans="1:32" ht="16.5" thickBot="1" x14ac:dyDescent="0.3">
      <c r="A44" s="172" t="s">
        <v>67</v>
      </c>
      <c r="B44" s="173"/>
      <c r="C44" s="174"/>
      <c r="D44" s="65"/>
      <c r="E44" s="65"/>
      <c r="F44" s="65"/>
      <c r="G44" s="65"/>
      <c r="H44" s="65"/>
      <c r="I44" s="59"/>
      <c r="J44" s="89"/>
      <c r="K44" s="99">
        <f>K39+K37+K35+K32+K23+K9</f>
        <v>1</v>
      </c>
      <c r="L44" s="60">
        <f>SUM(L10:L43)</f>
        <v>0</v>
      </c>
      <c r="M44" s="6">
        <f t="shared" ref="M44:W44" si="32">COUNTA(M10:M43)</f>
        <v>5</v>
      </c>
      <c r="N44" s="6">
        <f t="shared" si="32"/>
        <v>4</v>
      </c>
      <c r="O44" s="6">
        <f t="shared" si="32"/>
        <v>8</v>
      </c>
      <c r="P44" s="6">
        <f t="shared" si="32"/>
        <v>0</v>
      </c>
      <c r="Q44" s="6">
        <f t="shared" si="32"/>
        <v>1</v>
      </c>
      <c r="R44" s="6">
        <f t="shared" si="32"/>
        <v>1</v>
      </c>
      <c r="S44" s="6">
        <f t="shared" si="32"/>
        <v>2</v>
      </c>
      <c r="T44" s="6">
        <f t="shared" si="32"/>
        <v>1</v>
      </c>
      <c r="U44" s="6">
        <f t="shared" si="32"/>
        <v>2</v>
      </c>
      <c r="V44" s="6">
        <f t="shared" si="32"/>
        <v>1</v>
      </c>
      <c r="W44" s="6">
        <f t="shared" si="32"/>
        <v>3</v>
      </c>
    </row>
    <row r="45" spans="1:32" s="4" customFormat="1" ht="24" thickBot="1" x14ac:dyDescent="0.3">
      <c r="A45" s="25"/>
      <c r="B45" s="26"/>
      <c r="C45" s="26"/>
      <c r="D45" s="26"/>
      <c r="E45" s="26"/>
      <c r="F45" s="26"/>
      <c r="G45" s="26"/>
      <c r="H45" s="26"/>
      <c r="I45" s="56" t="str">
        <f>IF(L44=L45,I39+I37+I35+I32+I23+I9,"erreur")</f>
        <v>erreur</v>
      </c>
      <c r="J45" s="57" t="s">
        <v>61</v>
      </c>
      <c r="K45" s="57"/>
      <c r="L45" s="66">
        <f>COUNTA(L10:L43)</f>
        <v>28</v>
      </c>
      <c r="M45" s="166">
        <f>SUM(M44:P44)</f>
        <v>17</v>
      </c>
      <c r="N45" s="167"/>
      <c r="O45" s="167"/>
      <c r="P45" s="168"/>
      <c r="Q45" s="166">
        <f>SUM(Q44:S44)</f>
        <v>4</v>
      </c>
      <c r="R45" s="167"/>
      <c r="S45" s="168"/>
      <c r="T45" s="5">
        <f>SUM(T44)</f>
        <v>1</v>
      </c>
      <c r="U45" s="166">
        <f>SUM(U44:W44)</f>
        <v>6</v>
      </c>
      <c r="V45" s="167"/>
      <c r="W45" s="168"/>
      <c r="X45" s="39"/>
      <c r="Y45" s="55"/>
      <c r="Z45" s="55"/>
      <c r="AA45" s="55"/>
      <c r="AB45" s="55"/>
      <c r="AC45" s="55"/>
      <c r="AD45" s="43"/>
      <c r="AE45" s="43"/>
      <c r="AF45" s="55"/>
    </row>
    <row r="46" spans="1:32" s="4" customFormat="1" x14ac:dyDescent="0.25">
      <c r="C46" s="113" t="s">
        <v>69</v>
      </c>
      <c r="J46" s="90"/>
      <c r="K46" s="9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9"/>
      <c r="Y46" s="55"/>
      <c r="Z46" s="55"/>
      <c r="AA46" s="55"/>
      <c r="AB46" s="55"/>
      <c r="AC46" s="55"/>
      <c r="AD46" s="43"/>
      <c r="AE46" s="43"/>
      <c r="AF46" s="55"/>
    </row>
    <row r="48" spans="1:32" x14ac:dyDescent="0.25">
      <c r="G48" s="30" t="s">
        <v>45</v>
      </c>
      <c r="H48" s="23" t="s">
        <v>49</v>
      </c>
    </row>
    <row r="49" spans="7:13" x14ac:dyDescent="0.25">
      <c r="G49" s="30" t="s">
        <v>59</v>
      </c>
      <c r="H49" s="162" t="s">
        <v>70</v>
      </c>
      <c r="I49" s="162"/>
      <c r="J49" s="162"/>
      <c r="K49" s="162"/>
      <c r="L49" s="162"/>
      <c r="M49" s="162"/>
    </row>
    <row r="50" spans="7:13" x14ac:dyDescent="0.25">
      <c r="G50" s="30" t="s">
        <v>46</v>
      </c>
      <c r="H50" s="23" t="s">
        <v>50</v>
      </c>
      <c r="I50" s="23"/>
      <c r="J50" s="108"/>
      <c r="K50" s="108"/>
      <c r="L50" s="23"/>
      <c r="M50" s="23"/>
    </row>
    <row r="51" spans="7:13" x14ac:dyDescent="0.25">
      <c r="G51" s="30" t="s">
        <v>47</v>
      </c>
      <c r="H51" s="23" t="s">
        <v>51</v>
      </c>
      <c r="I51" s="23"/>
      <c r="J51" s="108"/>
      <c r="K51" s="108"/>
      <c r="L51" s="23"/>
      <c r="M51" s="23"/>
    </row>
    <row r="52" spans="7:13" ht="16.5" thickBot="1" x14ac:dyDescent="0.3">
      <c r="G52" s="30" t="s">
        <v>48</v>
      </c>
      <c r="H52" s="23" t="s">
        <v>52</v>
      </c>
      <c r="I52" s="23"/>
      <c r="J52" s="108"/>
      <c r="K52" s="108"/>
      <c r="L52" s="23"/>
      <c r="M52" s="23"/>
    </row>
    <row r="53" spans="7:13" ht="16.5" thickBot="1" x14ac:dyDescent="0.3">
      <c r="M53" s="54"/>
    </row>
  </sheetData>
  <mergeCells count="22">
    <mergeCell ref="A3:C3"/>
    <mergeCell ref="A1:C1"/>
    <mergeCell ref="M2:W2"/>
    <mergeCell ref="A2:L2"/>
    <mergeCell ref="H49:M49"/>
    <mergeCell ref="A34:H34"/>
    <mergeCell ref="A8:H8"/>
    <mergeCell ref="M45:P45"/>
    <mergeCell ref="A23:C23"/>
    <mergeCell ref="Q45:S45"/>
    <mergeCell ref="A44:C44"/>
    <mergeCell ref="U5:W5"/>
    <mergeCell ref="U45:W45"/>
    <mergeCell ref="D7:H7"/>
    <mergeCell ref="Q4:S4"/>
    <mergeCell ref="Q5:S5"/>
    <mergeCell ref="M5:P5"/>
    <mergeCell ref="M4:P4"/>
    <mergeCell ref="M3:P3"/>
    <mergeCell ref="Q3:S3"/>
    <mergeCell ref="U3:W3"/>
    <mergeCell ref="U4: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Ruler="0" workbookViewId="0">
      <selection activeCell="A7" sqref="A7"/>
    </sheetView>
  </sheetViews>
  <sheetFormatPr baseColWidth="10" defaultRowHeight="15.75" x14ac:dyDescent="0.25"/>
  <cols>
    <col min="1" max="1" width="26.25" customWidth="1"/>
  </cols>
  <sheetData>
    <row r="1" spans="1:5" x14ac:dyDescent="0.25">
      <c r="B1" t="s">
        <v>10</v>
      </c>
    </row>
    <row r="2" spans="1:5" x14ac:dyDescent="0.25">
      <c r="B2" t="s">
        <v>14</v>
      </c>
    </row>
    <row r="3" spans="1:5" x14ac:dyDescent="0.25">
      <c r="B3" t="s">
        <v>11</v>
      </c>
      <c r="C3" t="s">
        <v>15</v>
      </c>
      <c r="D3" t="s">
        <v>12</v>
      </c>
      <c r="E3" t="s">
        <v>13</v>
      </c>
    </row>
    <row r="5" spans="1:5" x14ac:dyDescent="0.25">
      <c r="A5" t="s">
        <v>0</v>
      </c>
    </row>
    <row r="6" spans="1:5" x14ac:dyDescent="0.25">
      <c r="A6" t="s">
        <v>1</v>
      </c>
    </row>
    <row r="7" spans="1:5" x14ac:dyDescent="0.25">
      <c r="A7" t="s">
        <v>2</v>
      </c>
    </row>
    <row r="8" spans="1:5" x14ac:dyDescent="0.25">
      <c r="A8" t="s">
        <v>3</v>
      </c>
    </row>
    <row r="9" spans="1:5" x14ac:dyDescent="0.25">
      <c r="A9" t="s">
        <v>4</v>
      </c>
    </row>
    <row r="10" spans="1:5" x14ac:dyDescent="0.25">
      <c r="A10" t="s">
        <v>7</v>
      </c>
    </row>
    <row r="11" spans="1:5" x14ac:dyDescent="0.25">
      <c r="A11" t="s">
        <v>5</v>
      </c>
    </row>
    <row r="12" spans="1:5" x14ac:dyDescent="0.25">
      <c r="A12" t="s">
        <v>6</v>
      </c>
    </row>
    <row r="13" spans="1:5" x14ac:dyDescent="0.25">
      <c r="A13" t="s">
        <v>8</v>
      </c>
    </row>
    <row r="14" spans="1:5" x14ac:dyDescent="0.25">
      <c r="A14" t="s">
        <v>9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E6 - Nom candidat</vt:lpstr>
      <vt:lpstr>Processus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2017-12-15T14:51:04Z</dcterms:created>
  <dcterms:modified xsi:type="dcterms:W3CDTF">2023-01-26T10:10:43Z</dcterms:modified>
</cp:coreProperties>
</file>