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CES\Sujet Cosnes - PLANTIER\Analyse d’un dossier technique\Corrigé\"/>
    </mc:Choice>
  </mc:AlternateContent>
  <xr:revisionPtr revIDLastSave="0" documentId="8_{631EF5B7-F770-491B-AC87-794B979DA34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E6 - Nom candidat" sheetId="7" r:id="rId1"/>
    <sheet name="Processus" sheetId="4" state="hidden" r:id="rId2"/>
  </sheets>
  <definedNames>
    <definedName name="_xlnm.Print_Area" localSheetId="0">'E6 - Nom candidat'!$A$1:$W$49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3" i="7" l="1"/>
  <c r="AA23" i="7" s="1"/>
  <c r="L23" i="7"/>
  <c r="J23" i="7" s="1"/>
  <c r="Z22" i="7"/>
  <c r="X22" i="7" s="1"/>
  <c r="L22" i="7"/>
  <c r="J22" i="7" s="1"/>
  <c r="L10" i="7"/>
  <c r="X23" i="7" l="1"/>
  <c r="AA22" i="7"/>
  <c r="J10" i="7"/>
  <c r="L40" i="7"/>
  <c r="J40" i="7" s="1"/>
  <c r="Z40" i="7"/>
  <c r="AA40" i="7" s="1"/>
  <c r="Z36" i="7"/>
  <c r="AA36" i="7" s="1"/>
  <c r="L36" i="7"/>
  <c r="J36" i="7" s="1"/>
  <c r="Z26" i="7"/>
  <c r="X26" i="7" s="1"/>
  <c r="L26" i="7"/>
  <c r="J26" i="7" s="1"/>
  <c r="Z25" i="7"/>
  <c r="AA25" i="7" s="1"/>
  <c r="L25" i="7"/>
  <c r="J25" i="7" s="1"/>
  <c r="Z24" i="7"/>
  <c r="X24" i="7" s="1"/>
  <c r="L24" i="7"/>
  <c r="J24" i="7" s="1"/>
  <c r="Z21" i="7"/>
  <c r="AA21" i="7" s="1"/>
  <c r="L21" i="7"/>
  <c r="J21" i="7" s="1"/>
  <c r="Z15" i="7"/>
  <c r="AA15" i="7" s="1"/>
  <c r="L15" i="7"/>
  <c r="J15" i="7" s="1"/>
  <c r="Z11" i="7"/>
  <c r="AA11" i="7" s="1"/>
  <c r="L11" i="7"/>
  <c r="J11" i="7" s="1"/>
  <c r="L12" i="7"/>
  <c r="J12" i="7" s="1"/>
  <c r="Z12" i="7"/>
  <c r="X12" i="7" s="1"/>
  <c r="L13" i="7"/>
  <c r="J13" i="7" s="1"/>
  <c r="Z13" i="7"/>
  <c r="X13" i="7" s="1"/>
  <c r="X40" i="7" l="1"/>
  <c r="AA13" i="7"/>
  <c r="X36" i="7"/>
  <c r="X25" i="7"/>
  <c r="AA26" i="7"/>
  <c r="AA12" i="7"/>
  <c r="AA24" i="7"/>
  <c r="X21" i="7"/>
  <c r="X15" i="7"/>
  <c r="X11" i="7"/>
  <c r="Z16" i="7"/>
  <c r="X16" i="7" s="1"/>
  <c r="L16" i="7"/>
  <c r="J16" i="7" s="1"/>
  <c r="L14" i="7"/>
  <c r="L17" i="7"/>
  <c r="J17" i="7" s="1"/>
  <c r="L19" i="7"/>
  <c r="J19" i="7" s="1"/>
  <c r="L20" i="7"/>
  <c r="J20" i="7" s="1"/>
  <c r="L27" i="7"/>
  <c r="J27" i="7" s="1"/>
  <c r="L28" i="7"/>
  <c r="J28" i="7" s="1"/>
  <c r="L30" i="7"/>
  <c r="J30" i="7" s="1"/>
  <c r="L31" i="7"/>
  <c r="J31" i="7" s="1"/>
  <c r="L32" i="7"/>
  <c r="J32" i="7" s="1"/>
  <c r="L35" i="7"/>
  <c r="J35" i="7" s="1"/>
  <c r="L38" i="7"/>
  <c r="J38" i="7" s="1"/>
  <c r="J9" i="7" l="1"/>
  <c r="I13" i="7" s="1"/>
  <c r="I14" i="7"/>
  <c r="AA16" i="7"/>
  <c r="J37" i="7"/>
  <c r="I38" i="7" s="1"/>
  <c r="J34" i="7"/>
  <c r="J18" i="7"/>
  <c r="J39" i="7"/>
  <c r="J29" i="7"/>
  <c r="J14" i="7"/>
  <c r="L42" i="7"/>
  <c r="L41" i="7"/>
  <c r="I22" i="7" l="1"/>
  <c r="I23" i="7"/>
  <c r="I16" i="7"/>
  <c r="I36" i="7"/>
  <c r="I35" i="7"/>
  <c r="I31" i="7"/>
  <c r="I32" i="7"/>
  <c r="I30" i="7"/>
  <c r="I11" i="7"/>
  <c r="I12" i="7"/>
  <c r="I15" i="7"/>
  <c r="I10" i="7"/>
  <c r="I17" i="7"/>
  <c r="I20" i="7"/>
  <c r="I26" i="7"/>
  <c r="I25" i="7"/>
  <c r="I21" i="7"/>
  <c r="I27" i="7"/>
  <c r="I24" i="7"/>
  <c r="I28" i="7"/>
  <c r="I19" i="7"/>
  <c r="I40" i="7"/>
  <c r="O41" i="7"/>
  <c r="P41" i="7"/>
  <c r="Q41" i="7"/>
  <c r="R41" i="7"/>
  <c r="S41" i="7"/>
  <c r="T41" i="7"/>
  <c r="U41" i="7"/>
  <c r="V41" i="7"/>
  <c r="W41" i="7"/>
  <c r="N41" i="7"/>
  <c r="M41" i="7"/>
  <c r="I18" i="7" l="1"/>
  <c r="Z14" i="7"/>
  <c r="Z17" i="7"/>
  <c r="Z19" i="7"/>
  <c r="Z20" i="7"/>
  <c r="Z27" i="7"/>
  <c r="Z28" i="7"/>
  <c r="Z30" i="7"/>
  <c r="Z31" i="7"/>
  <c r="Z32" i="7"/>
  <c r="Z35" i="7"/>
  <c r="Z38" i="7"/>
  <c r="Z10" i="7"/>
  <c r="AA10" i="7" s="1"/>
  <c r="X20" i="7" l="1"/>
  <c r="AA20" i="7"/>
  <c r="X35" i="7"/>
  <c r="AA35" i="7"/>
  <c r="X30" i="7"/>
  <c r="AA30" i="7"/>
  <c r="X19" i="7"/>
  <c r="AA19" i="7"/>
  <c r="X32" i="7"/>
  <c r="AA32" i="7"/>
  <c r="X31" i="7"/>
  <c r="AA31" i="7"/>
  <c r="X14" i="7"/>
  <c r="AA14" i="7"/>
  <c r="X28" i="7"/>
  <c r="AA28" i="7"/>
  <c r="X38" i="7"/>
  <c r="AA38" i="7"/>
  <c r="X27" i="7"/>
  <c r="AA27" i="7"/>
  <c r="X17" i="7"/>
  <c r="AA17" i="7"/>
  <c r="X10" i="7"/>
  <c r="I37" i="7"/>
  <c r="K41" i="7"/>
  <c r="I39" i="7" l="1"/>
  <c r="I34" i="7"/>
  <c r="I29" i="7"/>
  <c r="T42" i="7" l="1"/>
  <c r="U42" i="7"/>
  <c r="Q42" i="7"/>
  <c r="M42" i="7"/>
  <c r="M3" i="7" l="1"/>
  <c r="T3" i="7"/>
  <c r="Q3" i="7"/>
  <c r="U3" i="7"/>
  <c r="I9" i="7"/>
  <c r="I42" i="7" s="1"/>
</calcChain>
</file>

<file path=xl/sharedStrings.xml><?xml version="1.0" encoding="utf-8"?>
<sst xmlns="http://schemas.openxmlformats.org/spreadsheetml/2006/main" count="170" uniqueCount="125">
  <si>
    <t>Désignation auteurs</t>
  </si>
  <si>
    <t>Choix du support/problème</t>
  </si>
  <si>
    <t>Avant-projet sujet</t>
  </si>
  <si>
    <t>Sujet à tester</t>
  </si>
  <si>
    <t>Sujet finalisé</t>
  </si>
  <si>
    <t>Correction</t>
  </si>
  <si>
    <t>Jury admissibilité</t>
  </si>
  <si>
    <t>Epreuves admissibilité</t>
  </si>
  <si>
    <t>Epreuves admission</t>
  </si>
  <si>
    <t>Jury final</t>
  </si>
  <si>
    <t>Agrégation interne S2I</t>
  </si>
  <si>
    <t>Option IM</t>
  </si>
  <si>
    <t>Option IE</t>
  </si>
  <si>
    <t>Option Info</t>
  </si>
  <si>
    <t>Session 2018</t>
  </si>
  <si>
    <t>Option IC</t>
  </si>
  <si>
    <t>x</t>
  </si>
  <si>
    <t>C19</t>
  </si>
  <si>
    <t>Analyser les besoins de prestation pour aider à leur formalisation</t>
  </si>
  <si>
    <t>Niveau d'appréciation</t>
  </si>
  <si>
    <t>C20</t>
  </si>
  <si>
    <t>Choisir les procédés de traitement des eaux, de collecte, de transport et de distribution dans le cadre d'un budget</t>
  </si>
  <si>
    <t>i19.1</t>
  </si>
  <si>
    <t>i19.2</t>
  </si>
  <si>
    <t>i19.3</t>
  </si>
  <si>
    <t>La collecte de l'ensemble des éléments techniques et environnementaux sur le site est effectuée</t>
  </si>
  <si>
    <t>L'identification des besoins et des contraintes à partir des éléments techniques et des échanges avec le client est réalisée</t>
  </si>
  <si>
    <t>Une expertise technique pour définir la demande du client est apportée</t>
  </si>
  <si>
    <t>i19.4</t>
  </si>
  <si>
    <t>Une enveloppe budgétaire est proposée</t>
  </si>
  <si>
    <t>Un inventaire des solutions techniques est fourni</t>
  </si>
  <si>
    <t>i20.1</t>
  </si>
  <si>
    <t>i20.2</t>
  </si>
  <si>
    <t>i20.3</t>
  </si>
  <si>
    <t>Les solutions techniques sont chiffrées</t>
  </si>
  <si>
    <t>Une proposition de la solution sélectionnée est présentée et argumentée</t>
  </si>
  <si>
    <t>C21</t>
  </si>
  <si>
    <t>Evaluer l'offre de prestation</t>
  </si>
  <si>
    <t>i21.1</t>
  </si>
  <si>
    <t>C22</t>
  </si>
  <si>
    <t>Utiliser les outils numériques</t>
  </si>
  <si>
    <t>i22.1</t>
  </si>
  <si>
    <t>i22.2</t>
  </si>
  <si>
    <t>i22.3</t>
  </si>
  <si>
    <t>Des textes, des feuilles de calculs, des représentations, et/ou des représentations graphiques sont réalisés</t>
  </si>
  <si>
    <t>Des documents graphiques (plans d'implantation, plans guide d'ouvrage, plans d'équipement, plan des réseaux) sont réalisés, lisibles et concis</t>
  </si>
  <si>
    <t>Des schémas sont construits avec leur nomenclature (schéma de procédé ou PID, schémas électriques, …)</t>
  </si>
  <si>
    <t>NT</t>
  </si>
  <si>
    <t>I</t>
  </si>
  <si>
    <t>A</t>
  </si>
  <si>
    <t>M</t>
  </si>
  <si>
    <t>Non traité</t>
  </si>
  <si>
    <t>Insuffisant</t>
  </si>
  <si>
    <t>Acceptable</t>
  </si>
  <si>
    <t>Maîtrisé</t>
  </si>
  <si>
    <t>Chiffrage des solutions</t>
  </si>
  <si>
    <t>0</t>
  </si>
  <si>
    <t>APPROPRIATION DES ELEMENTS DU DOSSIER</t>
  </si>
  <si>
    <t>DIMENSIONNEMENT ET/OU CHOIX DE MATERIELS</t>
  </si>
  <si>
    <t>COMPTE-RENDU ET CHIFFRAGE</t>
  </si>
  <si>
    <t xml:space="preserve">QUESTIONS relatives à la trame générale
(scénario Appel d'offre) </t>
  </si>
  <si>
    <t>COMPTE-RENDU DE VALIDATION DE L'OFFRE</t>
  </si>
  <si>
    <t>ELABORATION D'UN SCHEMA</t>
  </si>
  <si>
    <t>ELABORATION DE PLANS</t>
  </si>
  <si>
    <t>Poids des parties</t>
  </si>
  <si>
    <t>/20</t>
  </si>
  <si>
    <t>1</t>
  </si>
  <si>
    <t>PARTIE 1 : ANALYSE D'UN DOSSIER TECHNIQUE</t>
  </si>
  <si>
    <t>BTS Métiers de l'eau - Epreuve E6</t>
  </si>
  <si>
    <t>NOTES</t>
  </si>
  <si>
    <t>Vérification pour les auteurs</t>
  </si>
  <si>
    <t>Partie 2 : PRODUCTIONS NUMERIQUES</t>
  </si>
  <si>
    <t>Partie pour les auteurs de sujet</t>
  </si>
  <si>
    <t>Pour rajouter des lignes, copier/coller une ligne existante</t>
  </si>
  <si>
    <t>Partie pour l'évaluation des candidats</t>
  </si>
  <si>
    <r>
      <t>ATTENTION</t>
    </r>
    <r>
      <rPr>
        <i/>
        <sz val="8"/>
        <color indexed="10"/>
        <rFont val="Arial"/>
        <family val="2"/>
      </rPr>
      <t xml:space="preserve">, si le symbole </t>
    </r>
    <r>
      <rPr>
        <sz val="8"/>
        <color indexed="10"/>
        <rFont val="Arial"/>
        <family val="2"/>
      </rPr>
      <t>◄</t>
    </r>
    <r>
      <rPr>
        <i/>
        <sz val="8"/>
        <color indexed="10"/>
        <rFont val="Arial"/>
        <family val="2"/>
      </rPr>
      <t xml:space="preserve"> apparait dans les colonnes J et X, c'est qu'il y a soit plus d'une valeur donnée à l'indicateur, soit pas de valeur, il faut alors choisir laquelle retenir</t>
    </r>
  </si>
  <si>
    <t>Erroné</t>
  </si>
  <si>
    <t>Un compte rendu d'évaluation et de validation de l'offre de prestation est élaboré</t>
  </si>
  <si>
    <t>Nom du candidat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</si>
  <si>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</si>
  <si>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</si>
  <si>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</si>
  <si>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</si>
  <si>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</si>
  <si>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</si>
  <si>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</si>
  <si>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</si>
  <si>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</si>
  <si>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</si>
  <si>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</si>
  <si>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</si>
  <si>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</si>
  <si>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</si>
  <si>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</si>
  <si>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</si>
  <si>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HMT d'une pompe</t>
  </si>
  <si>
    <t>Q17</t>
  </si>
  <si>
    <t>Q18</t>
  </si>
  <si>
    <t>Objet de la consultation</t>
  </si>
  <si>
    <t>Modifications pour mise en conformité</t>
  </si>
  <si>
    <t>Apport spécifique journalier en oxygène</t>
  </si>
  <si>
    <t>Contraintes liées à la sécurité du bassin</t>
  </si>
  <si>
    <t>Justification présence du bassin d'anoxie</t>
  </si>
  <si>
    <t>Choix diamètre canalisation</t>
  </si>
  <si>
    <t>Chiffrage coût prévisionnel canalisations</t>
  </si>
  <si>
    <t>Quantité journalière oxygène</t>
  </si>
  <si>
    <t>Volume du futur bassin d'aération</t>
  </si>
  <si>
    <t>Caractéristiques techniques aération</t>
  </si>
  <si>
    <t>Choix disjoncteur contacteur</t>
  </si>
  <si>
    <t>Réglage disjoncteur contacteur</t>
  </si>
  <si>
    <t>Pertes de charge régulières</t>
  </si>
  <si>
    <t>Choix roue de pompe</t>
  </si>
  <si>
    <t>Tableau récapitulatif justification</t>
  </si>
  <si>
    <t>Q19</t>
  </si>
  <si>
    <t>Qualité solutions envisagées, améliorations</t>
  </si>
  <si>
    <t>Validation de la solution/besoins du CCTP</t>
  </si>
  <si>
    <t>Impression (qualité du document produit)</t>
  </si>
  <si>
    <t>Production schéma PID</t>
  </si>
  <si>
    <t>Production implantation pompes et plans</t>
  </si>
  <si>
    <t>Identités et rôles</t>
  </si>
  <si>
    <t>Q3,4</t>
  </si>
  <si>
    <t>Q6,7,8,9</t>
  </si>
  <si>
    <t>E</t>
  </si>
  <si>
    <t>Solution adaptée par rapport aux 3 fournisseurs</t>
  </si>
  <si>
    <t>Choix d'une solution justifiée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</si>
</sst>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4" tint="0.79998168889431442"/>
      <name val="Calibri"/>
      <family val="2"/>
      <scheme val="minor"/>
    </font>
    <font>
      <b/>
      <sz val="12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sz val="12"/>
      <color theme="3" tint="0.7999816888943144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textRotation="90" wrapText="1"/>
    </xf>
    <xf numFmtId="49" fontId="4" fillId="5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5" applyFont="1" applyFill="1" applyBorder="1" applyAlignment="1">
      <alignment horizontal="center"/>
    </xf>
    <xf numFmtId="0" fontId="9" fillId="2" borderId="1" xfId="5" applyFont="1" applyFill="1" applyBorder="1" applyAlignment="1">
      <alignment horizontal="center"/>
    </xf>
    <xf numFmtId="49" fontId="4" fillId="3" borderId="11" xfId="0" applyNumberFormat="1" applyFont="1" applyFill="1" applyBorder="1" applyAlignment="1" applyProtection="1">
      <alignment horizont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3" borderId="11" xfId="5" applyFont="1" applyFill="1" applyBorder="1" applyAlignment="1">
      <alignment horizont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center"/>
    </xf>
    <xf numFmtId="49" fontId="4" fillId="2" borderId="24" xfId="0" applyNumberFormat="1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/>
    </xf>
    <xf numFmtId="49" fontId="4" fillId="3" borderId="24" xfId="0" applyNumberFormat="1" applyFont="1" applyFill="1" applyBorder="1" applyAlignment="1" applyProtection="1">
      <alignment horizontal="center"/>
      <protection locked="0"/>
    </xf>
    <xf numFmtId="49" fontId="4" fillId="2" borderId="21" xfId="0" applyNumberFormat="1" applyFont="1" applyFill="1" applyBorder="1" applyAlignment="1" applyProtection="1">
      <alignment vertical="center"/>
      <protection locked="0"/>
    </xf>
    <xf numFmtId="49" fontId="4" fillId="2" borderId="22" xfId="0" applyNumberFormat="1" applyFont="1" applyFill="1" applyBorder="1" applyAlignment="1" applyProtection="1">
      <alignment vertical="center"/>
      <protection locked="0"/>
    </xf>
    <xf numFmtId="0" fontId="5" fillId="2" borderId="22" xfId="5" applyFont="1" applyFill="1" applyBorder="1"/>
    <xf numFmtId="0" fontId="0" fillId="2" borderId="23" xfId="0" applyFill="1" applyBorder="1"/>
    <xf numFmtId="49" fontId="4" fillId="3" borderId="38" xfId="0" applyNumberFormat="1" applyFont="1" applyFill="1" applyBorder="1" applyAlignment="1" applyProtection="1">
      <alignment horizontal="center"/>
      <protection locked="0"/>
    </xf>
    <xf numFmtId="0" fontId="4" fillId="3" borderId="39" xfId="0" applyFon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0" xfId="0" applyAlignment="1">
      <alignment horizontal="left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2" borderId="0" xfId="5" applyFont="1" applyFill="1" applyBorder="1"/>
    <xf numFmtId="0" fontId="0" fillId="2" borderId="37" xfId="0" applyFill="1" applyBorder="1"/>
    <xf numFmtId="49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textRotation="90" wrapText="1"/>
    </xf>
    <xf numFmtId="0" fontId="12" fillId="0" borderId="0" xfId="0" quotePrefix="1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49" fontId="8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12" fillId="0" borderId="0" xfId="0" applyFont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164" fontId="10" fillId="0" borderId="31" xfId="0" quotePrefix="1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2" fillId="0" borderId="37" xfId="0" applyFont="1" applyBorder="1"/>
    <xf numFmtId="0" fontId="4" fillId="5" borderId="0" xfId="0" applyFont="1" applyFill="1" applyBorder="1"/>
    <xf numFmtId="49" fontId="4" fillId="0" borderId="20" xfId="0" applyNumberFormat="1" applyFont="1" applyFill="1" applyBorder="1" applyAlignment="1" applyProtection="1">
      <alignment vertical="center"/>
      <protection locked="0"/>
    </xf>
    <xf numFmtId="49" fontId="4" fillId="0" borderId="5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164" fontId="10" fillId="0" borderId="31" xfId="0" applyNumberFormat="1" applyFont="1" applyBorder="1" applyAlignment="1">
      <alignment horizontal="center" vertical="center"/>
    </xf>
    <xf numFmtId="49" fontId="4" fillId="2" borderId="37" xfId="0" applyNumberFormat="1" applyFont="1" applyFill="1" applyBorder="1" applyAlignment="1" applyProtection="1">
      <alignment vertical="center"/>
      <protection locked="0"/>
    </xf>
    <xf numFmtId="0" fontId="0" fillId="7" borderId="0" xfId="0" applyFill="1" applyAlignment="1">
      <alignment horizontal="center"/>
    </xf>
    <xf numFmtId="164" fontId="0" fillId="7" borderId="0" xfId="0" applyNumberFormat="1" applyFill="1" applyBorder="1" applyAlignment="1"/>
    <xf numFmtId="164" fontId="0" fillId="7" borderId="37" xfId="0" applyNumberForma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/>
    </xf>
    <xf numFmtId="164" fontId="2" fillId="7" borderId="37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vertical="center" textRotation="90" wrapText="1"/>
    </xf>
    <xf numFmtId="0" fontId="6" fillId="7" borderId="0" xfId="0" applyFont="1" applyFill="1" applyBorder="1" applyAlignment="1">
      <alignment horizontal="center" vertical="center" textRotation="90" wrapText="1"/>
    </xf>
    <xf numFmtId="0" fontId="6" fillId="7" borderId="0" xfId="0" applyFont="1" applyFill="1" applyBorder="1" applyAlignment="1">
      <alignment horizontal="left" wrapText="1"/>
    </xf>
    <xf numFmtId="0" fontId="6" fillId="7" borderId="0" xfId="0" applyFont="1" applyFill="1" applyBorder="1" applyAlignment="1">
      <alignment horizontal="center" wrapText="1"/>
    </xf>
    <xf numFmtId="164" fontId="6" fillId="7" borderId="0" xfId="0" applyNumberFormat="1" applyFont="1" applyFill="1" applyBorder="1" applyAlignment="1">
      <alignment horizontal="center" vertical="center" textRotation="90" wrapText="1"/>
    </xf>
    <xf numFmtId="164" fontId="6" fillId="7" borderId="37" xfId="0" applyNumberFormat="1" applyFont="1" applyFill="1" applyBorder="1" applyAlignment="1">
      <alignment horizontal="center" vertical="center" textRotation="90" wrapText="1"/>
    </xf>
    <xf numFmtId="49" fontId="4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/>
    </xf>
    <xf numFmtId="164" fontId="19" fillId="7" borderId="0" xfId="0" applyNumberFormat="1" applyFont="1" applyFill="1" applyBorder="1" applyAlignment="1">
      <alignment horizontal="right"/>
    </xf>
    <xf numFmtId="164" fontId="20" fillId="7" borderId="0" xfId="0" applyNumberFormat="1" applyFont="1" applyFill="1" applyBorder="1" applyAlignment="1">
      <alignment horizontal="center"/>
    </xf>
    <xf numFmtId="164" fontId="21" fillId="7" borderId="0" xfId="0" applyNumberFormat="1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/>
    </xf>
    <xf numFmtId="9" fontId="11" fillId="6" borderId="7" xfId="0" applyNumberFormat="1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textRotation="90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9" fontId="0" fillId="6" borderId="32" xfId="0" applyNumberFormat="1" applyFill="1" applyBorder="1"/>
    <xf numFmtId="9" fontId="0" fillId="6" borderId="33" xfId="0" applyNumberFormat="1" applyFill="1" applyBorder="1"/>
    <xf numFmtId="9" fontId="0" fillId="6" borderId="3" xfId="0" applyNumberFormat="1" applyFill="1" applyBorder="1"/>
    <xf numFmtId="0" fontId="8" fillId="7" borderId="0" xfId="0" applyFont="1" applyFill="1" applyBorder="1" applyAlignment="1">
      <alignment horizontal="center" wrapText="1"/>
    </xf>
    <xf numFmtId="49" fontId="8" fillId="8" borderId="17" xfId="0" applyNumberFormat="1" applyFont="1" applyFill="1" applyBorder="1" applyAlignment="1" applyProtection="1">
      <alignment vertical="center" wrapText="1"/>
      <protection locked="0"/>
    </xf>
    <xf numFmtId="49" fontId="4" fillId="8" borderId="6" xfId="0" applyNumberFormat="1" applyFont="1" applyFill="1" applyBorder="1" applyAlignment="1" applyProtection="1">
      <alignment vertical="center"/>
      <protection locked="0"/>
    </xf>
    <xf numFmtId="49" fontId="4" fillId="8" borderId="14" xfId="0" applyNumberFormat="1" applyFont="1" applyFill="1" applyBorder="1" applyAlignment="1" applyProtection="1">
      <alignment vertical="center"/>
      <protection locked="0"/>
    </xf>
    <xf numFmtId="49" fontId="4" fillId="8" borderId="15" xfId="0" applyNumberFormat="1" applyFont="1" applyFill="1" applyBorder="1" applyAlignment="1" applyProtection="1">
      <alignment vertical="center" wrapText="1"/>
      <protection locked="0"/>
    </xf>
    <xf numFmtId="49" fontId="4" fillId="8" borderId="17" xfId="0" applyNumberFormat="1" applyFont="1" applyFill="1" applyBorder="1" applyAlignment="1" applyProtection="1">
      <alignment vertical="center" wrapText="1"/>
      <protection locked="0"/>
    </xf>
    <xf numFmtId="49" fontId="4" fillId="8" borderId="20" xfId="0" applyNumberFormat="1" applyFont="1" applyFill="1" applyBorder="1" applyAlignment="1" applyProtection="1">
      <alignment vertical="center"/>
      <protection locked="0"/>
    </xf>
    <xf numFmtId="49" fontId="4" fillId="8" borderId="19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4" fillId="2" borderId="29" xfId="0" applyNumberFormat="1" applyFont="1" applyFill="1" applyBorder="1" applyAlignment="1" applyProtection="1">
      <alignment vertical="center"/>
      <protection locked="0"/>
    </xf>
    <xf numFmtId="49" fontId="4" fillId="2" borderId="30" xfId="0" applyNumberFormat="1" applyFont="1" applyFill="1" applyBorder="1" applyAlignment="1" applyProtection="1">
      <alignment vertical="center"/>
      <protection locked="0"/>
    </xf>
    <xf numFmtId="49" fontId="4" fillId="2" borderId="31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12" fillId="7" borderId="0" xfId="0" applyFont="1" applyFill="1" applyBorder="1"/>
    <xf numFmtId="0" fontId="6" fillId="6" borderId="26" xfId="0" applyFont="1" applyFill="1" applyBorder="1" applyAlignment="1">
      <alignment horizontal="center" vertical="center" textRotation="90" wrapText="1"/>
    </xf>
    <xf numFmtId="0" fontId="6" fillId="6" borderId="27" xfId="0" applyFont="1" applyFill="1" applyBorder="1" applyAlignment="1">
      <alignment horizontal="center" vertical="center" textRotation="90" wrapText="1"/>
    </xf>
    <xf numFmtId="0" fontId="6" fillId="6" borderId="28" xfId="0" applyFont="1" applyFill="1" applyBorder="1" applyAlignment="1">
      <alignment horizontal="center" vertical="center" textRotation="90" wrapText="1"/>
    </xf>
    <xf numFmtId="0" fontId="6" fillId="7" borderId="37" xfId="0" applyFont="1" applyFill="1" applyBorder="1" applyAlignment="1">
      <alignment horizontal="center" vertical="center" textRotation="90" wrapText="1"/>
    </xf>
    <xf numFmtId="0" fontId="0" fillId="7" borderId="33" xfId="0" applyFill="1" applyBorder="1"/>
    <xf numFmtId="0" fontId="0" fillId="7" borderId="34" xfId="0" applyFill="1" applyBorder="1"/>
    <xf numFmtId="0" fontId="2" fillId="7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49" fontId="4" fillId="5" borderId="6" xfId="0" applyNumberFormat="1" applyFont="1" applyFill="1" applyBorder="1" applyAlignment="1" applyProtection="1">
      <alignment vertical="center"/>
      <protection locked="0"/>
    </xf>
    <xf numFmtId="0" fontId="4" fillId="5" borderId="50" xfId="0" applyFont="1" applyFill="1" applyBorder="1"/>
    <xf numFmtId="49" fontId="4" fillId="8" borderId="18" xfId="0" applyNumberFormat="1" applyFont="1" applyFill="1" applyBorder="1" applyAlignment="1" applyProtection="1">
      <alignment vertical="center" wrapText="1"/>
      <protection locked="0"/>
    </xf>
    <xf numFmtId="2" fontId="0" fillId="6" borderId="3" xfId="0" applyNumberFormat="1" applyFill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4" borderId="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/>
    </xf>
    <xf numFmtId="164" fontId="12" fillId="7" borderId="0" xfId="0" applyNumberFormat="1" applyFont="1" applyFill="1" applyBorder="1" applyAlignment="1">
      <alignment horizontal="right"/>
    </xf>
    <xf numFmtId="164" fontId="13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/>
    </xf>
    <xf numFmtId="165" fontId="0" fillId="0" borderId="33" xfId="0" applyNumberFormat="1" applyBorder="1" applyAlignment="1">
      <alignment horizontal="center"/>
    </xf>
    <xf numFmtId="0" fontId="25" fillId="7" borderId="0" xfId="0" applyFont="1" applyFill="1" applyBorder="1"/>
    <xf numFmtId="49" fontId="4" fillId="8" borderId="5" xfId="0" applyNumberFormat="1" applyFont="1" applyFill="1" applyBorder="1" applyAlignment="1" applyProtection="1">
      <alignment vertical="center"/>
      <protection locked="0"/>
    </xf>
    <xf numFmtId="49" fontId="4" fillId="0" borderId="51" xfId="0" applyNumberFormat="1" applyFont="1" applyFill="1" applyBorder="1" applyAlignment="1" applyProtection="1">
      <alignment vertical="center"/>
      <protection locked="0"/>
    </xf>
    <xf numFmtId="49" fontId="4" fillId="5" borderId="49" xfId="0" applyNumberFormat="1" applyFont="1" applyFill="1" applyBorder="1" applyAlignment="1" applyProtection="1">
      <alignment vertical="center" wrapText="1"/>
      <protection locked="0"/>
    </xf>
    <xf numFmtId="49" fontId="4" fillId="8" borderId="0" xfId="0" applyNumberFormat="1" applyFont="1" applyFill="1" applyBorder="1" applyAlignment="1" applyProtection="1">
      <alignment vertical="center"/>
      <protection locked="0"/>
    </xf>
    <xf numFmtId="49" fontId="4" fillId="5" borderId="52" xfId="0" applyNumberFormat="1" applyFont="1" applyFill="1" applyBorder="1" applyAlignment="1" applyProtection="1">
      <alignment vertical="center"/>
      <protection locked="0"/>
    </xf>
    <xf numFmtId="49" fontId="4" fillId="5" borderId="53" xfId="0" applyNumberFormat="1" applyFont="1" applyFill="1" applyBorder="1" applyAlignment="1" applyProtection="1">
      <alignment vertical="center"/>
      <protection locked="0"/>
    </xf>
    <xf numFmtId="49" fontId="4" fillId="5" borderId="54" xfId="0" applyNumberFormat="1" applyFont="1" applyFill="1" applyBorder="1" applyAlignment="1" applyProtection="1">
      <alignment vertical="center"/>
      <protection locked="0"/>
    </xf>
    <xf numFmtId="49" fontId="4" fillId="0" borderId="14" xfId="0" applyNumberFormat="1" applyFont="1" applyFill="1" applyBorder="1" applyAlignment="1" applyProtection="1">
      <alignment vertical="center"/>
      <protection locked="0"/>
    </xf>
    <xf numFmtId="49" fontId="4" fillId="5" borderId="55" xfId="0" applyNumberFormat="1" applyFont="1" applyFill="1" applyBorder="1" applyAlignment="1" applyProtection="1">
      <alignment vertical="center" wrapText="1"/>
      <protection locked="0"/>
    </xf>
    <xf numFmtId="49" fontId="4" fillId="0" borderId="35" xfId="0" applyNumberFormat="1" applyFont="1" applyFill="1" applyBorder="1" applyAlignment="1" applyProtection="1">
      <alignment vertical="center"/>
      <protection locked="0"/>
    </xf>
    <xf numFmtId="0" fontId="4" fillId="5" borderId="56" xfId="0" applyFont="1" applyFill="1" applyBorder="1"/>
    <xf numFmtId="49" fontId="4" fillId="5" borderId="3" xfId="0" applyNumberFormat="1" applyFont="1" applyFill="1" applyBorder="1" applyAlignment="1" applyProtection="1">
      <alignment vertical="center"/>
      <protection locked="0"/>
    </xf>
    <xf numFmtId="49" fontId="4" fillId="5" borderId="53" xfId="0" applyNumberFormat="1" applyFont="1" applyFill="1" applyBorder="1" applyAlignment="1" applyProtection="1">
      <alignment horizontal="left" vertical="center"/>
      <protection locked="0"/>
    </xf>
    <xf numFmtId="0" fontId="18" fillId="7" borderId="5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6" borderId="35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36" xfId="0" applyFont="1" applyFill="1" applyBorder="1" applyAlignment="1">
      <alignment horizontal="center"/>
    </xf>
    <xf numFmtId="0" fontId="18" fillId="7" borderId="35" xfId="0" applyFont="1" applyFill="1" applyBorder="1" applyAlignment="1">
      <alignment horizontal="center"/>
    </xf>
    <xf numFmtId="0" fontId="18" fillId="7" borderId="4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0" fillId="0" borderId="0" xfId="0" applyAlignment="1">
      <alignment horizontal="left"/>
    </xf>
    <xf numFmtId="49" fontId="2" fillId="4" borderId="29" xfId="0" applyNumberFormat="1" applyFont="1" applyFill="1" applyBorder="1" applyAlignment="1" applyProtection="1">
      <alignment horizontal="center" vertical="center"/>
      <protection locked="0"/>
    </xf>
    <xf numFmtId="49" fontId="2" fillId="4" borderId="7" xfId="0" applyNumberFormat="1" applyFont="1" applyFill="1" applyBorder="1" applyAlignment="1" applyProtection="1">
      <alignment horizontal="center" vertical="center"/>
      <protection locked="0"/>
    </xf>
    <xf numFmtId="49" fontId="2" fillId="4" borderId="30" xfId="0" applyNumberFormat="1" applyFont="1" applyFill="1" applyBorder="1" applyAlignment="1" applyProtection="1">
      <alignment horizontal="center" vertical="center"/>
      <protection locked="0"/>
    </xf>
    <xf numFmtId="49" fontId="2" fillId="4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4" fillId="8" borderId="20" xfId="0" applyNumberFormat="1" applyFont="1" applyFill="1" applyBorder="1" applyAlignment="1" applyProtection="1">
      <alignment horizontal="left" vertical="center"/>
      <protection locked="0"/>
    </xf>
    <xf numFmtId="49" fontId="4" fillId="8" borderId="0" xfId="0" applyNumberFormat="1" applyFont="1" applyFill="1" applyBorder="1" applyAlignment="1" applyProtection="1">
      <alignment horizontal="left" vertical="center"/>
      <protection locked="0"/>
    </xf>
    <xf numFmtId="49" fontId="4" fillId="8" borderId="18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49" xfId="0" applyNumberFormat="1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>
      <alignment horizontal="center" vertical="center" textRotation="45" wrapText="1"/>
    </xf>
    <xf numFmtId="0" fontId="6" fillId="6" borderId="40" xfId="0" applyFont="1" applyFill="1" applyBorder="1" applyAlignment="1">
      <alignment horizontal="center" vertical="center" textRotation="45" wrapText="1"/>
    </xf>
    <xf numFmtId="0" fontId="6" fillId="6" borderId="48" xfId="0" applyFont="1" applyFill="1" applyBorder="1" applyAlignment="1">
      <alignment horizontal="center" vertical="center" textRotation="45" wrapText="1"/>
    </xf>
    <xf numFmtId="0" fontId="6" fillId="7" borderId="7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6" fillId="6" borderId="47" xfId="0" applyFont="1" applyFill="1" applyBorder="1" applyAlignment="1">
      <alignment horizontal="center" vertical="center" textRotation="45" wrapText="1"/>
    </xf>
    <xf numFmtId="0" fontId="6" fillId="6" borderId="46" xfId="0" applyFont="1" applyFill="1" applyBorder="1" applyAlignment="1">
      <alignment horizontal="center" vertical="center" textRotation="45" wrapText="1"/>
    </xf>
    <xf numFmtId="0" fontId="2" fillId="6" borderId="44" xfId="0" applyFont="1" applyFill="1" applyBorder="1" applyAlignment="1">
      <alignment horizontal="center"/>
    </xf>
    <xf numFmtId="9" fontId="11" fillId="6" borderId="6" xfId="0" applyNumberFormat="1" applyFont="1" applyFill="1" applyBorder="1" applyAlignment="1">
      <alignment horizontal="center"/>
    </xf>
    <xf numFmtId="9" fontId="11" fillId="6" borderId="7" xfId="0" applyNumberFormat="1" applyFont="1" applyFill="1" applyBorder="1" applyAlignment="1">
      <alignment horizontal="center"/>
    </xf>
    <xf numFmtId="9" fontId="11" fillId="6" borderId="8" xfId="0" applyNumberFormat="1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</cellXfs>
  <cellStyles count="6">
    <cellStyle name="Lien hypertexte visité" xfId="1" builtinId="9" hidden="1"/>
    <cellStyle name="Lien hypertexte visité" xfId="2" builtinId="9" hidden="1"/>
    <cellStyle name="Lien hypertexte visité" xfId="3" builtinId="9" hidden="1"/>
    <cellStyle name="Lien hypertexte visité" xfId="4" builtinId="9" hidden="1"/>
    <cellStyle name="Normal" xfId="0" builtinId="0"/>
    <cellStyle name="Normal 3" xfId="5" xr:uid="{00000000-0005-0000-0000-000005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0"/>
  <sheetViews>
    <sheetView showGridLines="0" tabSelected="1" showRuler="0" topLeftCell="A4" zoomScale="136" zoomScaleNormal="136" workbookViewId="0">
      <selection activeCell="K13" sqref="K13"/>
    </sheetView>
  </sheetViews>
  <sheetFormatPr baseColWidth="10" defaultRowHeight="15.75" x14ac:dyDescent="0.25"/>
  <cols>
    <col min="1" max="1" width="11.25" customWidth="1"/>
    <col min="2" max="2" width="8.75" bestFit="1" customWidth="1"/>
    <col min="3" max="3" width="34.875" customWidth="1"/>
    <col min="4" max="4" width="4.75" style="37" customWidth="1"/>
    <col min="5" max="5" width="4.875" style="37" customWidth="1"/>
    <col min="6" max="6" width="4.5" style="37" customWidth="1"/>
    <col min="7" max="7" width="4.625" style="37" customWidth="1"/>
    <col min="8" max="8" width="4.75" style="37" customWidth="1"/>
    <col min="9" max="9" width="7.75" style="129" customWidth="1"/>
    <col min="10" max="10" width="5.75" style="110" customWidth="1"/>
    <col min="11" max="11" width="7.625" style="87" customWidth="1"/>
    <col min="12" max="12" width="5.125" style="37" hidden="1" customWidth="1"/>
    <col min="13" max="13" width="8.625" bestFit="1" customWidth="1"/>
    <col min="14" max="14" width="10.625" bestFit="1" customWidth="1"/>
    <col min="15" max="15" width="6.625" bestFit="1" customWidth="1"/>
    <col min="16" max="16" width="6.625" customWidth="1"/>
    <col min="17" max="17" width="8.875" customWidth="1"/>
    <col min="18" max="18" width="7.25" customWidth="1"/>
    <col min="19" max="19" width="7.125" customWidth="1"/>
    <col min="20" max="20" width="8.625" bestFit="1" customWidth="1"/>
    <col min="21" max="21" width="8.75" bestFit="1" customWidth="1"/>
    <col min="22" max="22" width="12.625" bestFit="1" customWidth="1"/>
    <col min="23" max="23" width="8.625" bestFit="1" customWidth="1"/>
    <col min="24" max="24" width="4.375" style="43" customWidth="1"/>
    <col min="25" max="25" width="11" style="43" customWidth="1"/>
    <col min="26" max="26" width="1.625" style="43" hidden="1" customWidth="1"/>
    <col min="27" max="27" width="2.75" style="43" hidden="1" customWidth="1"/>
    <col min="28" max="28" width="35.25" style="43" customWidth="1"/>
    <col min="29" max="29" width="11.25" style="43"/>
    <col min="30" max="31" width="11.25" style="47"/>
    <col min="32" max="32" width="11.25" style="43"/>
  </cols>
  <sheetData>
    <row r="1" spans="1:32" ht="24" thickBot="1" x14ac:dyDescent="0.4">
      <c r="A1" s="154" t="s">
        <v>68</v>
      </c>
      <c r="B1" s="154"/>
      <c r="C1" s="154"/>
    </row>
    <row r="2" spans="1:32" ht="23.25" x14ac:dyDescent="0.35">
      <c r="A2" s="158" t="s">
        <v>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  <c r="M2" s="155" t="s">
        <v>72</v>
      </c>
      <c r="N2" s="156"/>
      <c r="O2" s="156"/>
      <c r="P2" s="156"/>
      <c r="Q2" s="156"/>
      <c r="R2" s="156"/>
      <c r="S2" s="156"/>
      <c r="T2" s="156"/>
      <c r="U2" s="156"/>
      <c r="V2" s="156"/>
      <c r="W2" s="157"/>
    </row>
    <row r="3" spans="1:32" ht="24" thickBot="1" x14ac:dyDescent="0.4">
      <c r="A3" s="152"/>
      <c r="B3" s="153"/>
      <c r="C3" s="153"/>
      <c r="D3" s="74"/>
      <c r="E3" s="75"/>
      <c r="F3" s="75"/>
      <c r="G3" s="75"/>
      <c r="H3" s="75"/>
      <c r="I3" s="75"/>
      <c r="J3" s="133"/>
      <c r="K3" s="88"/>
      <c r="L3" s="76"/>
      <c r="M3" s="185">
        <f>(SUM(M41:P41)/SUM(M42:W42))</f>
        <v>0.32</v>
      </c>
      <c r="N3" s="186"/>
      <c r="O3" s="186"/>
      <c r="P3" s="186"/>
      <c r="Q3" s="186">
        <f>(SUM(Q41:S41)/SUM(M42:W42))</f>
        <v>0.52</v>
      </c>
      <c r="R3" s="186"/>
      <c r="S3" s="186"/>
      <c r="T3" s="92">
        <f>(SUM(T41)/SUM(M42:W42))</f>
        <v>0.04</v>
      </c>
      <c r="U3" s="186">
        <f>(SUM(U41:W41)/SUM(M42:W42))</f>
        <v>0.12</v>
      </c>
      <c r="V3" s="186"/>
      <c r="W3" s="187"/>
    </row>
    <row r="4" spans="1:32" s="1" customFormat="1" ht="16.5" thickBot="1" x14ac:dyDescent="0.3">
      <c r="A4" s="122" t="s">
        <v>78</v>
      </c>
      <c r="B4" s="77"/>
      <c r="C4" s="123"/>
      <c r="D4" s="77"/>
      <c r="E4" s="77"/>
      <c r="F4" s="77"/>
      <c r="G4" s="77"/>
      <c r="H4" s="77"/>
      <c r="I4" s="78"/>
      <c r="J4" s="134"/>
      <c r="K4" s="89"/>
      <c r="L4" s="79"/>
      <c r="M4" s="184" t="s">
        <v>17</v>
      </c>
      <c r="N4" s="180"/>
      <c r="O4" s="180"/>
      <c r="P4" s="181"/>
      <c r="Q4" s="179" t="s">
        <v>20</v>
      </c>
      <c r="R4" s="180"/>
      <c r="S4" s="181"/>
      <c r="T4" s="93" t="s">
        <v>36</v>
      </c>
      <c r="U4" s="179" t="s">
        <v>39</v>
      </c>
      <c r="V4" s="180"/>
      <c r="W4" s="188"/>
      <c r="X4" s="44"/>
      <c r="Y4" s="44"/>
      <c r="Z4" s="44"/>
      <c r="AA4" s="44"/>
      <c r="AB4" s="44"/>
      <c r="AC4" s="44"/>
      <c r="AD4" s="48"/>
      <c r="AE4" s="48"/>
      <c r="AF4" s="44"/>
    </row>
    <row r="5" spans="1:32" s="2" customFormat="1" ht="114" customHeight="1" x14ac:dyDescent="0.2">
      <c r="A5" s="80"/>
      <c r="B5" s="81"/>
      <c r="C5" s="82"/>
      <c r="D5" s="83"/>
      <c r="E5" s="83"/>
      <c r="F5" s="83"/>
      <c r="G5" s="83"/>
      <c r="H5" s="83"/>
      <c r="I5" s="84"/>
      <c r="J5" s="135"/>
      <c r="K5" s="90"/>
      <c r="L5" s="85"/>
      <c r="M5" s="183" t="s">
        <v>18</v>
      </c>
      <c r="N5" s="176"/>
      <c r="O5" s="176"/>
      <c r="P5" s="182"/>
      <c r="Q5" s="175" t="s">
        <v>21</v>
      </c>
      <c r="R5" s="176"/>
      <c r="S5" s="182"/>
      <c r="T5" s="94" t="s">
        <v>37</v>
      </c>
      <c r="U5" s="175" t="s">
        <v>40</v>
      </c>
      <c r="V5" s="176"/>
      <c r="W5" s="177"/>
      <c r="X5" s="45"/>
      <c r="Y5" s="45"/>
      <c r="Z5" s="45"/>
      <c r="AA5" s="45"/>
      <c r="AB5" s="45"/>
      <c r="AC5" s="45"/>
      <c r="AD5" s="49"/>
      <c r="AE5" s="49"/>
      <c r="AF5" s="45"/>
    </row>
    <row r="6" spans="1:32" s="2" customFormat="1" ht="12" x14ac:dyDescent="0.2">
      <c r="A6" s="80"/>
      <c r="B6" s="81"/>
      <c r="C6" s="82"/>
      <c r="D6" s="83"/>
      <c r="E6" s="83"/>
      <c r="F6" s="83"/>
      <c r="G6" s="83"/>
      <c r="H6" s="83"/>
      <c r="I6" s="84"/>
      <c r="J6" s="135"/>
      <c r="K6" s="90"/>
      <c r="L6" s="85"/>
      <c r="M6" s="95" t="s">
        <v>22</v>
      </c>
      <c r="N6" s="96" t="s">
        <v>23</v>
      </c>
      <c r="O6" s="96" t="s">
        <v>24</v>
      </c>
      <c r="P6" s="96" t="s">
        <v>28</v>
      </c>
      <c r="Q6" s="96" t="s">
        <v>31</v>
      </c>
      <c r="R6" s="96" t="s">
        <v>32</v>
      </c>
      <c r="S6" s="96" t="s">
        <v>33</v>
      </c>
      <c r="T6" s="96" t="s">
        <v>38</v>
      </c>
      <c r="U6" s="96" t="s">
        <v>41</v>
      </c>
      <c r="V6" s="96" t="s">
        <v>42</v>
      </c>
      <c r="W6" s="97" t="s">
        <v>43</v>
      </c>
      <c r="X6" s="45"/>
      <c r="Y6" s="45"/>
      <c r="Z6" s="45"/>
      <c r="AA6" s="45"/>
      <c r="AB6" s="45"/>
      <c r="AC6" s="45"/>
      <c r="AD6" s="49"/>
      <c r="AE6" s="49"/>
      <c r="AF6" s="45"/>
    </row>
    <row r="7" spans="1:32" s="2" customFormat="1" ht="114" customHeight="1" thickBot="1" x14ac:dyDescent="0.25">
      <c r="A7" s="80"/>
      <c r="B7" s="81"/>
      <c r="C7" s="101" t="s">
        <v>60</v>
      </c>
      <c r="D7" s="178" t="s">
        <v>19</v>
      </c>
      <c r="E7" s="178"/>
      <c r="F7" s="178"/>
      <c r="G7" s="178"/>
      <c r="H7" s="178"/>
      <c r="I7" s="84"/>
      <c r="J7" s="135"/>
      <c r="K7" s="119" t="s">
        <v>64</v>
      </c>
      <c r="L7" s="85"/>
      <c r="M7" s="116" t="s">
        <v>25</v>
      </c>
      <c r="N7" s="117" t="s">
        <v>26</v>
      </c>
      <c r="O7" s="117" t="s">
        <v>27</v>
      </c>
      <c r="P7" s="117" t="s">
        <v>29</v>
      </c>
      <c r="Q7" s="117" t="s">
        <v>30</v>
      </c>
      <c r="R7" s="117" t="s">
        <v>34</v>
      </c>
      <c r="S7" s="117" t="s">
        <v>35</v>
      </c>
      <c r="T7" s="117" t="s">
        <v>77</v>
      </c>
      <c r="U7" s="117" t="s">
        <v>44</v>
      </c>
      <c r="V7" s="117" t="s">
        <v>45</v>
      </c>
      <c r="W7" s="118" t="s">
        <v>46</v>
      </c>
      <c r="X7" s="45"/>
      <c r="Y7" s="45"/>
      <c r="Z7" s="45"/>
      <c r="AA7" s="45"/>
      <c r="AB7" s="45"/>
      <c r="AC7" s="45"/>
      <c r="AD7" s="49"/>
      <c r="AE7" s="49"/>
      <c r="AF7" s="45"/>
    </row>
    <row r="8" spans="1:32" ht="16.5" thickBot="1" x14ac:dyDescent="0.3">
      <c r="A8" s="162" t="s">
        <v>67</v>
      </c>
      <c r="B8" s="164"/>
      <c r="C8" s="164"/>
      <c r="D8" s="164"/>
      <c r="E8" s="164"/>
      <c r="F8" s="164"/>
      <c r="G8" s="164"/>
      <c r="H8" s="164"/>
      <c r="I8" s="65" t="s">
        <v>69</v>
      </c>
      <c r="J8" s="115"/>
      <c r="K8" s="73"/>
      <c r="L8" s="67"/>
      <c r="M8" s="40" t="s">
        <v>66</v>
      </c>
      <c r="N8" s="41" t="s">
        <v>66</v>
      </c>
      <c r="O8" s="41" t="s">
        <v>66</v>
      </c>
      <c r="P8" s="31" t="s">
        <v>66</v>
      </c>
      <c r="Q8" s="40" t="s">
        <v>66</v>
      </c>
      <c r="R8" s="41" t="s">
        <v>66</v>
      </c>
      <c r="S8" s="31" t="s">
        <v>66</v>
      </c>
      <c r="T8" s="42" t="s">
        <v>66</v>
      </c>
      <c r="U8" s="40" t="s">
        <v>66</v>
      </c>
      <c r="V8" s="41" t="s">
        <v>66</v>
      </c>
      <c r="W8" s="31" t="s">
        <v>66</v>
      </c>
      <c r="X8" s="43" t="s">
        <v>70</v>
      </c>
    </row>
    <row r="9" spans="1:32" ht="16.5" thickBot="1" x14ac:dyDescent="0.3">
      <c r="A9" s="139" t="s">
        <v>57</v>
      </c>
      <c r="B9" s="142"/>
      <c r="C9" s="102"/>
      <c r="D9" s="51" t="s">
        <v>47</v>
      </c>
      <c r="E9" s="52" t="s">
        <v>122</v>
      </c>
      <c r="F9" s="52" t="s">
        <v>48</v>
      </c>
      <c r="G9" s="52" t="s">
        <v>49</v>
      </c>
      <c r="H9" s="52" t="s">
        <v>50</v>
      </c>
      <c r="I9" s="127">
        <f>SUM(I10:I17)</f>
        <v>0</v>
      </c>
      <c r="J9" s="138">
        <f>COUNTA(L10:L17)</f>
        <v>8</v>
      </c>
      <c r="K9" s="98">
        <v>0.15</v>
      </c>
      <c r="L9" s="67"/>
      <c r="M9" s="35"/>
      <c r="N9" s="36"/>
      <c r="O9" s="36"/>
      <c r="P9" s="36"/>
      <c r="Q9" s="36"/>
      <c r="R9" s="36"/>
      <c r="S9" s="36"/>
      <c r="T9" s="38"/>
      <c r="U9" s="38"/>
      <c r="V9" s="38"/>
      <c r="W9" s="39"/>
    </row>
    <row r="10" spans="1:32" ht="16.5" thickTop="1" x14ac:dyDescent="0.25">
      <c r="A10" s="140"/>
      <c r="B10" s="143" t="s">
        <v>79</v>
      </c>
      <c r="C10" s="3" t="s">
        <v>98</v>
      </c>
      <c r="D10" s="53"/>
      <c r="E10" s="53"/>
      <c r="F10" s="53"/>
      <c r="G10" s="53"/>
      <c r="H10" s="54"/>
      <c r="I10" s="137">
        <f>((IF(F10&lt;&gt;"",1/3,0)+IF(G10&lt;&gt;"",2/3,0)+IF(H10&lt;&gt;"",1,0)))*((K10*K$9*20)/$J$9)</f>
        <v>0</v>
      </c>
      <c r="J10" s="115" t="str">
        <f>(IF(L10&lt;&gt;1,"◄",""))</f>
        <v>◄</v>
      </c>
      <c r="K10" s="120">
        <v>1</v>
      </c>
      <c r="L10" s="67">
        <f>COUNTA(D10:H10)</f>
        <v>0</v>
      </c>
      <c r="M10" s="16"/>
      <c r="N10" s="7" t="s">
        <v>16</v>
      </c>
      <c r="O10" s="7"/>
      <c r="P10" s="7"/>
      <c r="Q10" s="7"/>
      <c r="R10" s="7"/>
      <c r="S10" s="7"/>
      <c r="T10" s="11"/>
      <c r="U10" s="11"/>
      <c r="V10" s="11"/>
      <c r="W10" s="17"/>
      <c r="X10" s="43" t="str">
        <f>(IF(Z10&lt;&gt;1,"◄",""))</f>
        <v/>
      </c>
      <c r="Z10" s="43">
        <f>COUNTA(M10:W10)</f>
        <v>1</v>
      </c>
      <c r="AA10" s="43" t="str">
        <f t="shared" ref="AA10:AA17" si="0">IF(Z10=1,LOOKUP("x",M10:W10,$M$6:$W$6),"erreur")</f>
        <v>i19.2</v>
      </c>
      <c r="AC10" s="110"/>
    </row>
    <row r="11" spans="1:32" x14ac:dyDescent="0.25">
      <c r="A11" s="70"/>
      <c r="B11" s="144" t="s">
        <v>80</v>
      </c>
      <c r="C11" s="3" t="s">
        <v>99</v>
      </c>
      <c r="D11" s="55"/>
      <c r="E11" s="55"/>
      <c r="F11" s="55"/>
      <c r="G11" s="55"/>
      <c r="H11" s="56"/>
      <c r="I11" s="137">
        <f t="shared" ref="I11:I17" si="1">((IF(F11&lt;&gt;"",1/3,0)+IF(G11&lt;&gt;"",2/3,0)+IF(H11&lt;&gt;"",1,0)))*((K11*K$9*20)/$J$9)</f>
        <v>0</v>
      </c>
      <c r="J11" s="115" t="str">
        <f t="shared" ref="J11" si="2">(IF(L11&lt;&gt;1,"◄",""))</f>
        <v>◄</v>
      </c>
      <c r="K11" s="120">
        <v>1</v>
      </c>
      <c r="L11" s="67">
        <f t="shared" ref="L11" si="3">COUNTA(D11:H11)</f>
        <v>0</v>
      </c>
      <c r="M11" s="16"/>
      <c r="N11" s="7" t="s">
        <v>16</v>
      </c>
      <c r="O11" s="7"/>
      <c r="P11" s="7"/>
      <c r="Q11" s="7"/>
      <c r="R11" s="7"/>
      <c r="S11" s="7"/>
      <c r="T11" s="11"/>
      <c r="U11" s="11"/>
      <c r="V11" s="11"/>
      <c r="W11" s="17"/>
      <c r="X11" s="43" t="str">
        <f t="shared" ref="X11" si="4">(IF(Z11&lt;&gt;1,"◄",""))</f>
        <v/>
      </c>
      <c r="Z11" s="43">
        <f>COUNTA(M11:W11)</f>
        <v>1</v>
      </c>
      <c r="AA11" s="43" t="str">
        <f t="shared" ref="AA11" si="5">IF(Z11=1,LOOKUP("x",M11:W11,$M$6:$W$6),"erreur")</f>
        <v>i19.2</v>
      </c>
    </row>
    <row r="12" spans="1:32" x14ac:dyDescent="0.25">
      <c r="A12" s="70"/>
      <c r="B12" s="144" t="s">
        <v>81</v>
      </c>
      <c r="C12" s="3" t="s">
        <v>119</v>
      </c>
      <c r="D12" s="55"/>
      <c r="E12" s="55"/>
      <c r="F12" s="55"/>
      <c r="G12" s="55"/>
      <c r="H12" s="56"/>
      <c r="I12" s="137">
        <f t="shared" si="1"/>
        <v>0</v>
      </c>
      <c r="J12" s="115" t="str">
        <f t="shared" ref="J12:J40" si="6">(IF(L12&lt;&gt;1,"◄",""))</f>
        <v>◄</v>
      </c>
      <c r="K12" s="120">
        <v>1</v>
      </c>
      <c r="L12" s="67">
        <f t="shared" ref="L12:L40" si="7">COUNTA(D12:H12)</f>
        <v>0</v>
      </c>
      <c r="M12" s="16" t="s">
        <v>16</v>
      </c>
      <c r="N12" s="7"/>
      <c r="O12" s="7"/>
      <c r="P12" s="7"/>
      <c r="Q12" s="7"/>
      <c r="R12" s="7"/>
      <c r="S12" s="7"/>
      <c r="T12" s="11"/>
      <c r="U12" s="11"/>
      <c r="V12" s="11"/>
      <c r="W12" s="17"/>
      <c r="X12" s="43" t="str">
        <f t="shared" ref="X12:X40" si="8">(IF(Z12&lt;&gt;1,"◄",""))</f>
        <v/>
      </c>
      <c r="Z12" s="43">
        <f>COUNTA(M12:W12)</f>
        <v>1</v>
      </c>
      <c r="AA12" s="43" t="str">
        <f t="shared" si="0"/>
        <v>i19.1</v>
      </c>
    </row>
    <row r="13" spans="1:32" x14ac:dyDescent="0.25">
      <c r="A13" s="70"/>
      <c r="B13" s="144" t="s">
        <v>82</v>
      </c>
      <c r="C13" s="3" t="s">
        <v>100</v>
      </c>
      <c r="D13" s="55"/>
      <c r="E13" s="55"/>
      <c r="F13" s="55"/>
      <c r="G13" s="55"/>
      <c r="H13" s="56"/>
      <c r="I13" s="137">
        <f t="shared" si="1"/>
        <v>0</v>
      </c>
      <c r="J13" s="115" t="str">
        <f t="shared" si="6"/>
        <v>◄</v>
      </c>
      <c r="K13" s="120">
        <v>1</v>
      </c>
      <c r="L13" s="67">
        <f t="shared" si="7"/>
        <v>0</v>
      </c>
      <c r="M13" s="16"/>
      <c r="N13" s="7" t="s">
        <v>16</v>
      </c>
      <c r="O13" s="7"/>
      <c r="P13" s="7"/>
      <c r="Q13" s="7"/>
      <c r="R13" s="7"/>
      <c r="S13" s="7"/>
      <c r="T13" s="11"/>
      <c r="U13" s="11"/>
      <c r="V13" s="11"/>
      <c r="W13" s="17"/>
      <c r="X13" s="43" t="str">
        <f t="shared" si="8"/>
        <v/>
      </c>
      <c r="Z13" s="43">
        <f>COUNTA(M13:W13)</f>
        <v>1</v>
      </c>
      <c r="AA13" s="43" t="str">
        <f t="shared" si="0"/>
        <v>i19.2</v>
      </c>
    </row>
    <row r="14" spans="1:32" x14ac:dyDescent="0.25">
      <c r="A14" s="70"/>
      <c r="B14" s="144" t="s">
        <v>83</v>
      </c>
      <c r="C14" s="141" t="s">
        <v>101</v>
      </c>
      <c r="D14" s="57"/>
      <c r="E14" s="57"/>
      <c r="F14" s="57"/>
      <c r="G14" s="57"/>
      <c r="H14" s="58"/>
      <c r="I14" s="137">
        <f t="shared" si="1"/>
        <v>0</v>
      </c>
      <c r="J14" s="115" t="str">
        <f t="shared" si="6"/>
        <v>◄</v>
      </c>
      <c r="K14" s="120">
        <v>1</v>
      </c>
      <c r="L14" s="67">
        <f t="shared" si="7"/>
        <v>0</v>
      </c>
      <c r="M14" s="16"/>
      <c r="N14" s="7" t="s">
        <v>16</v>
      </c>
      <c r="O14" s="7"/>
      <c r="P14" s="7"/>
      <c r="Q14" s="7"/>
      <c r="R14" s="7"/>
      <c r="S14" s="7"/>
      <c r="T14" s="11"/>
      <c r="U14" s="11"/>
      <c r="V14" s="11"/>
      <c r="W14" s="17"/>
      <c r="X14" s="43" t="str">
        <f t="shared" si="8"/>
        <v/>
      </c>
      <c r="Z14" s="43">
        <f>COUNTA(M14:W14)</f>
        <v>1</v>
      </c>
      <c r="AA14" s="43" t="str">
        <f t="shared" si="0"/>
        <v>i19.2</v>
      </c>
    </row>
    <row r="15" spans="1:32" x14ac:dyDescent="0.25">
      <c r="A15" s="70"/>
      <c r="B15" s="144" t="s">
        <v>84</v>
      </c>
      <c r="C15" s="141" t="s">
        <v>102</v>
      </c>
      <c r="D15" s="57"/>
      <c r="E15" s="57"/>
      <c r="F15" s="57"/>
      <c r="G15" s="57"/>
      <c r="H15" s="58"/>
      <c r="I15" s="137">
        <f t="shared" si="1"/>
        <v>0</v>
      </c>
      <c r="J15" s="115" t="str">
        <f t="shared" ref="J15" si="9">(IF(L15&lt;&gt;1,"◄",""))</f>
        <v>◄</v>
      </c>
      <c r="K15" s="120">
        <v>1</v>
      </c>
      <c r="L15" s="67">
        <f t="shared" si="7"/>
        <v>0</v>
      </c>
      <c r="M15" s="16"/>
      <c r="N15" s="7"/>
      <c r="O15" s="7" t="s">
        <v>16</v>
      </c>
      <c r="P15" s="7"/>
      <c r="Q15" s="7"/>
      <c r="R15" s="7"/>
      <c r="S15" s="7"/>
      <c r="T15" s="11"/>
      <c r="U15" s="11"/>
      <c r="V15" s="11"/>
      <c r="W15" s="17"/>
      <c r="X15" s="43" t="str">
        <f t="shared" si="8"/>
        <v/>
      </c>
      <c r="Z15" s="43">
        <f t="shared" ref="Z15" si="10">COUNTA(M15:W15)</f>
        <v>1</v>
      </c>
      <c r="AA15" s="43" t="str">
        <f t="shared" ref="AA15" si="11">IF(Z15=1,LOOKUP("x",M15:W15,$M$6:$W$6),"erreur")</f>
        <v>i19.3</v>
      </c>
    </row>
    <row r="16" spans="1:32" x14ac:dyDescent="0.25">
      <c r="A16" s="70"/>
      <c r="B16" s="144" t="s">
        <v>85</v>
      </c>
      <c r="C16" s="141" t="s">
        <v>103</v>
      </c>
      <c r="D16" s="57"/>
      <c r="E16" s="57"/>
      <c r="F16" s="57"/>
      <c r="G16" s="57"/>
      <c r="H16" s="58"/>
      <c r="I16" s="137">
        <f t="shared" si="1"/>
        <v>0</v>
      </c>
      <c r="J16" s="115" t="str">
        <f t="shared" si="6"/>
        <v>◄</v>
      </c>
      <c r="K16" s="120">
        <v>1</v>
      </c>
      <c r="L16" s="67">
        <f t="shared" ref="L16" si="12">COUNTA(D16:H16)</f>
        <v>0</v>
      </c>
      <c r="M16" s="16"/>
      <c r="N16" s="7"/>
      <c r="O16" s="7" t="s">
        <v>16</v>
      </c>
      <c r="P16" s="7"/>
      <c r="Q16" s="7"/>
      <c r="R16" s="7"/>
      <c r="S16" s="7"/>
      <c r="T16" s="11"/>
      <c r="U16" s="11"/>
      <c r="V16" s="11"/>
      <c r="W16" s="17"/>
      <c r="X16" s="43" t="str">
        <f t="shared" ref="X16" si="13">(IF(Z16&lt;&gt;1,"◄",""))</f>
        <v/>
      </c>
      <c r="Z16" s="43">
        <f t="shared" ref="Z16" si="14">COUNTA(M16:W16)</f>
        <v>1</v>
      </c>
      <c r="AA16" s="43" t="str">
        <f t="shared" si="0"/>
        <v>i19.3</v>
      </c>
    </row>
    <row r="17" spans="1:27" ht="18" customHeight="1" thickBot="1" x14ac:dyDescent="0.3">
      <c r="A17" s="70"/>
      <c r="B17" s="145" t="s">
        <v>86</v>
      </c>
      <c r="C17" s="141" t="s">
        <v>104</v>
      </c>
      <c r="D17" s="55"/>
      <c r="E17" s="55"/>
      <c r="F17" s="55"/>
      <c r="G17" s="55"/>
      <c r="H17" s="56"/>
      <c r="I17" s="137">
        <f t="shared" si="1"/>
        <v>0</v>
      </c>
      <c r="J17" s="115" t="str">
        <f t="shared" si="6"/>
        <v>◄</v>
      </c>
      <c r="K17" s="120">
        <v>1</v>
      </c>
      <c r="L17" s="67">
        <f t="shared" si="7"/>
        <v>0</v>
      </c>
      <c r="M17" s="16"/>
      <c r="N17" s="7"/>
      <c r="O17" s="7"/>
      <c r="P17" s="7" t="s">
        <v>16</v>
      </c>
      <c r="Q17" s="7"/>
      <c r="R17" s="7"/>
      <c r="S17" s="7"/>
      <c r="T17" s="11"/>
      <c r="U17" s="11"/>
      <c r="V17" s="11"/>
      <c r="W17" s="17"/>
      <c r="X17" s="43" t="str">
        <f t="shared" si="8"/>
        <v/>
      </c>
      <c r="Z17" s="43">
        <f>COUNTA(M17:W17)</f>
        <v>1</v>
      </c>
      <c r="AA17" s="43" t="str">
        <f t="shared" si="0"/>
        <v>i19.4</v>
      </c>
    </row>
    <row r="18" spans="1:27" ht="17.25" thickTop="1" thickBot="1" x14ac:dyDescent="0.3">
      <c r="A18" s="169" t="s">
        <v>58</v>
      </c>
      <c r="B18" s="170"/>
      <c r="C18" s="171"/>
      <c r="D18" s="59"/>
      <c r="E18" s="59"/>
      <c r="F18" s="59"/>
      <c r="G18" s="59"/>
      <c r="H18" s="59"/>
      <c r="I18" s="27">
        <f>SUM(I19:I28)</f>
        <v>0</v>
      </c>
      <c r="J18" s="138">
        <f>COUNTA(L19:L28)</f>
        <v>10</v>
      </c>
      <c r="K18" s="99">
        <v>0.1</v>
      </c>
      <c r="L18" s="67"/>
      <c r="M18" s="18"/>
      <c r="N18" s="8"/>
      <c r="O18" s="8"/>
      <c r="P18" s="8"/>
      <c r="Q18" s="10"/>
      <c r="R18" s="10"/>
      <c r="S18" s="10"/>
      <c r="T18" s="12"/>
      <c r="U18" s="12"/>
      <c r="V18" s="12"/>
      <c r="W18" s="19"/>
    </row>
    <row r="19" spans="1:27" ht="19.899999999999999" customHeight="1" thickTop="1" x14ac:dyDescent="0.25">
      <c r="A19" s="70"/>
      <c r="B19" s="143" t="s">
        <v>87</v>
      </c>
      <c r="C19" s="3" t="s">
        <v>105</v>
      </c>
      <c r="D19" s="55"/>
      <c r="E19" s="55"/>
      <c r="F19" s="55"/>
      <c r="G19" s="55"/>
      <c r="H19" s="56"/>
      <c r="I19" s="128">
        <f>(IF(F19&lt;&gt;"",1/3,0)+IF(G19&lt;&gt;"",2/3,0)+IF(H19&lt;&gt;"",1,0))*((K19*K$18*20)/$J$18)</f>
        <v>0</v>
      </c>
      <c r="J19" s="115" t="str">
        <f t="shared" si="6"/>
        <v>◄</v>
      </c>
      <c r="K19" s="120">
        <v>1</v>
      </c>
      <c r="L19" s="67">
        <f t="shared" si="7"/>
        <v>0</v>
      </c>
      <c r="M19" s="20"/>
      <c r="N19" s="9"/>
      <c r="O19" s="9"/>
      <c r="P19" s="9"/>
      <c r="Q19" s="7" t="s">
        <v>16</v>
      </c>
      <c r="R19" s="7"/>
      <c r="S19" s="7"/>
      <c r="T19" s="11"/>
      <c r="U19" s="11"/>
      <c r="V19" s="11"/>
      <c r="W19" s="17"/>
      <c r="X19" s="43" t="str">
        <f t="shared" si="8"/>
        <v/>
      </c>
      <c r="Z19" s="43">
        <f t="shared" ref="Z19:Z28" si="15">COUNTA(M19:W19)</f>
        <v>1</v>
      </c>
      <c r="AA19" s="43" t="str">
        <f t="shared" ref="AA19:AA28" si="16">IF(Z19=1,LOOKUP("x",M19:W19,$M$6:$W$6),"erreur")</f>
        <v>i20.1</v>
      </c>
    </row>
    <row r="20" spans="1:27" x14ac:dyDescent="0.25">
      <c r="A20" s="70"/>
      <c r="B20" s="144" t="s">
        <v>88</v>
      </c>
      <c r="C20" s="3" t="s">
        <v>106</v>
      </c>
      <c r="D20" s="55"/>
      <c r="E20" s="55"/>
      <c r="F20" s="55"/>
      <c r="G20" s="55"/>
      <c r="H20" s="56"/>
      <c r="I20" s="28">
        <f t="shared" ref="I20:I28" si="17">(IF(F20&lt;&gt;"",1/3,0)+IF(G20&lt;&gt;"",2/3,0)+IF(H20&lt;&gt;"",1,0))*((K20*K$18*20)/$J$18)</f>
        <v>0</v>
      </c>
      <c r="J20" s="115" t="str">
        <f t="shared" si="6"/>
        <v>◄</v>
      </c>
      <c r="K20" s="120">
        <v>1</v>
      </c>
      <c r="L20" s="67">
        <f t="shared" si="7"/>
        <v>0</v>
      </c>
      <c r="M20" s="20"/>
      <c r="N20" s="9"/>
      <c r="O20" s="9"/>
      <c r="P20" s="9"/>
      <c r="Q20" s="7" t="s">
        <v>16</v>
      </c>
      <c r="R20" s="7"/>
      <c r="S20" s="7"/>
      <c r="T20" s="11"/>
      <c r="U20" s="11"/>
      <c r="V20" s="11"/>
      <c r="W20" s="17"/>
      <c r="X20" s="43" t="str">
        <f t="shared" si="8"/>
        <v/>
      </c>
      <c r="Z20" s="43">
        <f t="shared" si="15"/>
        <v>1</v>
      </c>
      <c r="AA20" s="43" t="str">
        <f t="shared" si="16"/>
        <v>i20.1</v>
      </c>
    </row>
    <row r="21" spans="1:27" x14ac:dyDescent="0.25">
      <c r="A21" s="70"/>
      <c r="B21" s="151" t="s">
        <v>89</v>
      </c>
      <c r="C21" s="141" t="s">
        <v>107</v>
      </c>
      <c r="D21" s="55"/>
      <c r="E21" s="55"/>
      <c r="F21" s="55"/>
      <c r="G21" s="55"/>
      <c r="H21" s="56"/>
      <c r="I21" s="28">
        <f t="shared" si="17"/>
        <v>0</v>
      </c>
      <c r="J21" s="115" t="str">
        <f t="shared" ref="J21:J26" si="18">(IF(L21&lt;&gt;1,"◄",""))</f>
        <v>◄</v>
      </c>
      <c r="K21" s="120">
        <v>1</v>
      </c>
      <c r="L21" s="67">
        <f t="shared" ref="L21:L26" si="19">COUNTA(D21:H21)</f>
        <v>0</v>
      </c>
      <c r="M21" s="20"/>
      <c r="N21" s="9"/>
      <c r="O21" s="9"/>
      <c r="P21" s="9"/>
      <c r="Q21" s="7" t="s">
        <v>16</v>
      </c>
      <c r="R21" s="7"/>
      <c r="S21" s="7"/>
      <c r="T21" s="11"/>
      <c r="U21" s="11"/>
      <c r="V21" s="11"/>
      <c r="W21" s="17"/>
      <c r="X21" s="43" t="str">
        <f t="shared" ref="X21:X26" si="20">(IF(Z21&lt;&gt;1,"◄",""))</f>
        <v/>
      </c>
      <c r="Z21" s="43">
        <f t="shared" si="15"/>
        <v>1</v>
      </c>
      <c r="AA21" s="43" t="str">
        <f t="shared" si="16"/>
        <v>i20.1</v>
      </c>
    </row>
    <row r="22" spans="1:27" x14ac:dyDescent="0.25">
      <c r="A22" s="70"/>
      <c r="B22" s="151"/>
      <c r="C22" s="141" t="s">
        <v>123</v>
      </c>
      <c r="D22" s="55"/>
      <c r="E22" s="55"/>
      <c r="F22" s="55"/>
      <c r="G22" s="55"/>
      <c r="H22" s="56"/>
      <c r="I22" s="28">
        <f t="shared" ref="I22:I23" si="21">(IF(F22&lt;&gt;"",1/3,0)+IF(G22&lt;&gt;"",2/3,0)+IF(H22&lt;&gt;"",1,0))*((K22*K$18*20)/$J$18)</f>
        <v>0</v>
      </c>
      <c r="J22" s="115" t="str">
        <f t="shared" ref="J22:J23" si="22">(IF(L22&lt;&gt;1,"◄",""))</f>
        <v>◄</v>
      </c>
      <c r="K22" s="120">
        <v>1</v>
      </c>
      <c r="L22" s="67">
        <f t="shared" ref="L22:L23" si="23">COUNTA(D22:H22)</f>
        <v>0</v>
      </c>
      <c r="M22" s="20"/>
      <c r="N22" s="9"/>
      <c r="O22" s="9"/>
      <c r="P22" s="9"/>
      <c r="Q22" s="7" t="s">
        <v>16</v>
      </c>
      <c r="R22" s="7"/>
      <c r="S22" s="7"/>
      <c r="T22" s="11"/>
      <c r="U22" s="11"/>
      <c r="V22" s="11"/>
      <c r="W22" s="17"/>
      <c r="X22" s="43" t="str">
        <f t="shared" ref="X22:X23" si="24">(IF(Z22&lt;&gt;1,"◄",""))</f>
        <v/>
      </c>
      <c r="Z22" s="43">
        <f t="shared" ref="Z22:Z23" si="25">COUNTA(M22:W22)</f>
        <v>1</v>
      </c>
      <c r="AA22" s="43" t="str">
        <f t="shared" ref="AA22:AA23" si="26">IF(Z22=1,LOOKUP("x",M22:W22,$M$6:$W$6),"erreur")</f>
        <v>i20.1</v>
      </c>
    </row>
    <row r="23" spans="1:27" x14ac:dyDescent="0.25">
      <c r="A23" s="70"/>
      <c r="B23" s="151"/>
      <c r="C23" s="141" t="s">
        <v>124</v>
      </c>
      <c r="D23" s="55"/>
      <c r="E23" s="55"/>
      <c r="F23" s="55"/>
      <c r="G23" s="55"/>
      <c r="H23" s="56"/>
      <c r="I23" s="28">
        <f t="shared" si="21"/>
        <v>0</v>
      </c>
      <c r="J23" s="115" t="str">
        <f t="shared" si="22"/>
        <v>◄</v>
      </c>
      <c r="K23" s="120">
        <v>1</v>
      </c>
      <c r="L23" s="67">
        <f t="shared" si="23"/>
        <v>0</v>
      </c>
      <c r="M23" s="20"/>
      <c r="N23" s="9"/>
      <c r="O23" s="9"/>
      <c r="P23" s="9"/>
      <c r="Q23" s="7" t="s">
        <v>16</v>
      </c>
      <c r="R23" s="7"/>
      <c r="S23" s="7"/>
      <c r="T23" s="11"/>
      <c r="U23" s="11"/>
      <c r="V23" s="11"/>
      <c r="W23" s="17"/>
      <c r="X23" s="43" t="str">
        <f t="shared" si="24"/>
        <v/>
      </c>
      <c r="Z23" s="43">
        <f t="shared" si="25"/>
        <v>1</v>
      </c>
      <c r="AA23" s="43" t="str">
        <f t="shared" si="26"/>
        <v>i20.1</v>
      </c>
    </row>
    <row r="24" spans="1:27" x14ac:dyDescent="0.25">
      <c r="A24" s="70"/>
      <c r="B24" s="144" t="s">
        <v>90</v>
      </c>
      <c r="C24" s="141" t="s">
        <v>108</v>
      </c>
      <c r="D24" s="55"/>
      <c r="E24" s="55"/>
      <c r="F24" s="55"/>
      <c r="G24" s="55"/>
      <c r="H24" s="56"/>
      <c r="I24" s="28">
        <f t="shared" si="17"/>
        <v>0</v>
      </c>
      <c r="J24" s="115" t="str">
        <f t="shared" si="18"/>
        <v>◄</v>
      </c>
      <c r="K24" s="120">
        <v>1</v>
      </c>
      <c r="L24" s="67">
        <f t="shared" si="19"/>
        <v>0</v>
      </c>
      <c r="M24" s="20"/>
      <c r="N24" s="9"/>
      <c r="O24" s="9"/>
      <c r="P24" s="9"/>
      <c r="Q24" s="7" t="s">
        <v>16</v>
      </c>
      <c r="R24" s="7"/>
      <c r="S24" s="7"/>
      <c r="T24" s="11"/>
      <c r="U24" s="11"/>
      <c r="V24" s="11"/>
      <c r="W24" s="17"/>
      <c r="X24" s="43" t="str">
        <f t="shared" si="20"/>
        <v/>
      </c>
      <c r="Z24" s="43">
        <f t="shared" si="15"/>
        <v>1</v>
      </c>
      <c r="AA24" s="43" t="str">
        <f t="shared" si="16"/>
        <v>i20.1</v>
      </c>
    </row>
    <row r="25" spans="1:27" x14ac:dyDescent="0.25">
      <c r="A25" s="70"/>
      <c r="B25" s="144" t="s">
        <v>91</v>
      </c>
      <c r="C25" s="141" t="s">
        <v>109</v>
      </c>
      <c r="D25" s="55"/>
      <c r="E25" s="55"/>
      <c r="F25" s="55"/>
      <c r="G25" s="55"/>
      <c r="H25" s="56"/>
      <c r="I25" s="28">
        <f t="shared" si="17"/>
        <v>0</v>
      </c>
      <c r="J25" s="115" t="str">
        <f t="shared" si="18"/>
        <v>◄</v>
      </c>
      <c r="K25" s="120">
        <v>1</v>
      </c>
      <c r="L25" s="67">
        <f t="shared" si="19"/>
        <v>0</v>
      </c>
      <c r="M25" s="20"/>
      <c r="N25" s="9"/>
      <c r="O25" s="9"/>
      <c r="P25" s="9"/>
      <c r="Q25" s="7" t="s">
        <v>16</v>
      </c>
      <c r="R25" s="7"/>
      <c r="S25" s="7"/>
      <c r="T25" s="11"/>
      <c r="U25" s="11"/>
      <c r="V25" s="11"/>
      <c r="W25" s="17"/>
      <c r="X25" s="43" t="str">
        <f t="shared" si="20"/>
        <v/>
      </c>
      <c r="Z25" s="43">
        <f t="shared" si="15"/>
        <v>1</v>
      </c>
      <c r="AA25" s="43" t="str">
        <f t="shared" si="16"/>
        <v>i20.1</v>
      </c>
    </row>
    <row r="26" spans="1:27" x14ac:dyDescent="0.25">
      <c r="A26" s="70"/>
      <c r="B26" s="144" t="s">
        <v>92</v>
      </c>
      <c r="C26" s="141" t="s">
        <v>110</v>
      </c>
      <c r="D26" s="55"/>
      <c r="E26" s="55"/>
      <c r="F26" s="55"/>
      <c r="G26" s="55"/>
      <c r="H26" s="56"/>
      <c r="I26" s="28">
        <f t="shared" si="17"/>
        <v>0</v>
      </c>
      <c r="J26" s="115" t="str">
        <f t="shared" si="18"/>
        <v>◄</v>
      </c>
      <c r="K26" s="120">
        <v>1</v>
      </c>
      <c r="L26" s="67">
        <f t="shared" si="19"/>
        <v>0</v>
      </c>
      <c r="M26" s="20"/>
      <c r="N26" s="9"/>
      <c r="O26" s="9"/>
      <c r="P26" s="9"/>
      <c r="Q26" s="7" t="s">
        <v>16</v>
      </c>
      <c r="R26" s="7"/>
      <c r="S26" s="7"/>
      <c r="T26" s="11"/>
      <c r="U26" s="11"/>
      <c r="V26" s="11"/>
      <c r="W26" s="17"/>
      <c r="X26" s="43" t="str">
        <f t="shared" si="20"/>
        <v/>
      </c>
      <c r="Z26" s="43">
        <f t="shared" si="15"/>
        <v>1</v>
      </c>
      <c r="AA26" s="43" t="str">
        <f t="shared" si="16"/>
        <v>i20.1</v>
      </c>
    </row>
    <row r="27" spans="1:27" x14ac:dyDescent="0.25">
      <c r="A27" s="70"/>
      <c r="B27" s="144" t="s">
        <v>93</v>
      </c>
      <c r="C27" s="141" t="s">
        <v>95</v>
      </c>
      <c r="D27" s="55"/>
      <c r="E27" s="55"/>
      <c r="F27" s="55"/>
      <c r="G27" s="55"/>
      <c r="H27" s="56"/>
      <c r="I27" s="28">
        <f t="shared" si="17"/>
        <v>0</v>
      </c>
      <c r="J27" s="115" t="str">
        <f t="shared" si="6"/>
        <v>◄</v>
      </c>
      <c r="K27" s="120">
        <v>1</v>
      </c>
      <c r="L27" s="67">
        <f t="shared" si="7"/>
        <v>0</v>
      </c>
      <c r="M27" s="20"/>
      <c r="N27" s="9"/>
      <c r="O27" s="9"/>
      <c r="P27" s="9"/>
      <c r="Q27" s="7" t="s">
        <v>16</v>
      </c>
      <c r="R27" s="7"/>
      <c r="S27" s="7"/>
      <c r="T27" s="11"/>
      <c r="U27" s="11"/>
      <c r="V27" s="11"/>
      <c r="W27" s="17"/>
      <c r="X27" s="43" t="str">
        <f t="shared" si="8"/>
        <v/>
      </c>
      <c r="Z27" s="43">
        <f t="shared" si="15"/>
        <v>1</v>
      </c>
      <c r="AA27" s="43" t="str">
        <f t="shared" si="16"/>
        <v>i20.1</v>
      </c>
    </row>
    <row r="28" spans="1:27" ht="16.5" thickBot="1" x14ac:dyDescent="0.3">
      <c r="A28" s="146"/>
      <c r="B28" s="145" t="s">
        <v>94</v>
      </c>
      <c r="C28" s="147" t="s">
        <v>111</v>
      </c>
      <c r="D28" s="55"/>
      <c r="E28" s="55"/>
      <c r="F28" s="55"/>
      <c r="G28" s="55"/>
      <c r="H28" s="56"/>
      <c r="I28" s="28">
        <f t="shared" si="17"/>
        <v>0</v>
      </c>
      <c r="J28" s="115" t="str">
        <f t="shared" si="6"/>
        <v>◄</v>
      </c>
      <c r="K28" s="120">
        <v>1</v>
      </c>
      <c r="L28" s="67">
        <f t="shared" si="7"/>
        <v>0</v>
      </c>
      <c r="M28" s="20"/>
      <c r="N28" s="9"/>
      <c r="O28" s="9"/>
      <c r="P28" s="9"/>
      <c r="Q28" s="7" t="s">
        <v>16</v>
      </c>
      <c r="R28" s="7"/>
      <c r="S28" s="7"/>
      <c r="T28" s="11"/>
      <c r="U28" s="11"/>
      <c r="V28" s="11"/>
      <c r="W28" s="17"/>
      <c r="X28" s="43" t="str">
        <f t="shared" si="8"/>
        <v/>
      </c>
      <c r="Z28" s="43">
        <f t="shared" si="15"/>
        <v>1</v>
      </c>
      <c r="AA28" s="43" t="str">
        <f t="shared" si="16"/>
        <v>i20.1</v>
      </c>
    </row>
    <row r="29" spans="1:27" ht="17.25" thickTop="1" thickBot="1" x14ac:dyDescent="0.3">
      <c r="A29" s="103" t="s">
        <v>59</v>
      </c>
      <c r="B29" s="139"/>
      <c r="C29" s="105"/>
      <c r="D29" s="60"/>
      <c r="E29" s="59"/>
      <c r="F29" s="59"/>
      <c r="G29" s="59"/>
      <c r="H29" s="59"/>
      <c r="I29" s="127">
        <f>SUM(I30:I32)</f>
        <v>0</v>
      </c>
      <c r="J29" s="138">
        <f>COUNTA(L30:L32)</f>
        <v>3</v>
      </c>
      <c r="K29" s="99">
        <v>0.15</v>
      </c>
      <c r="L29" s="67"/>
      <c r="M29" s="18"/>
      <c r="N29" s="8"/>
      <c r="O29" s="8"/>
      <c r="P29" s="8"/>
      <c r="Q29" s="10"/>
      <c r="R29" s="10"/>
      <c r="S29" s="10"/>
      <c r="T29" s="12"/>
      <c r="U29" s="12"/>
      <c r="V29" s="12"/>
      <c r="W29" s="19"/>
    </row>
    <row r="30" spans="1:27" x14ac:dyDescent="0.25">
      <c r="A30" s="148"/>
      <c r="B30" s="143" t="s">
        <v>96</v>
      </c>
      <c r="C30" s="3" t="s">
        <v>112</v>
      </c>
      <c r="D30" s="55"/>
      <c r="E30" s="55"/>
      <c r="F30" s="55"/>
      <c r="G30" s="55"/>
      <c r="H30" s="56"/>
      <c r="I30" s="28">
        <f>(IF(F30&lt;&gt;"",1/3,0)+IF(G30&lt;&gt;"",2/3,0)+IF(H30&lt;&gt;"",1,0))*((K30*K$29*20)/$J$29)</f>
        <v>0</v>
      </c>
      <c r="J30" s="115" t="str">
        <f t="shared" si="6"/>
        <v>◄</v>
      </c>
      <c r="K30" s="120">
        <v>1</v>
      </c>
      <c r="L30" s="67">
        <f t="shared" si="7"/>
        <v>0</v>
      </c>
      <c r="M30" s="20"/>
      <c r="N30" s="9"/>
      <c r="O30" s="9"/>
      <c r="P30" s="9"/>
      <c r="Q30" s="7"/>
      <c r="R30" s="7"/>
      <c r="S30" s="7" t="s">
        <v>16</v>
      </c>
      <c r="T30" s="11"/>
      <c r="U30" s="11"/>
      <c r="V30" s="11"/>
      <c r="W30" s="17"/>
      <c r="X30" s="43" t="str">
        <f t="shared" si="8"/>
        <v/>
      </c>
      <c r="Z30" s="43">
        <f>COUNTA(M30:W30)</f>
        <v>1</v>
      </c>
      <c r="AA30" s="43" t="str">
        <f>IF(Z30=1,LOOKUP("x",M30:W30,$M$6:$W$6),"erreur")</f>
        <v>i20.3</v>
      </c>
    </row>
    <row r="31" spans="1:27" x14ac:dyDescent="0.25">
      <c r="A31" s="70"/>
      <c r="B31" s="144" t="s">
        <v>97</v>
      </c>
      <c r="C31" s="3" t="s">
        <v>55</v>
      </c>
      <c r="D31" s="55"/>
      <c r="E31" s="55"/>
      <c r="F31" s="55"/>
      <c r="G31" s="55"/>
      <c r="H31" s="56"/>
      <c r="I31" s="28">
        <f t="shared" ref="I31:I32" si="27">(IF(F31&lt;&gt;"",1/3,0)+IF(G31&lt;&gt;"",2/3,0)+IF(H31&lt;&gt;"",1,0))*((K31*K$29*20)/$J$29)</f>
        <v>0</v>
      </c>
      <c r="J31" s="115" t="str">
        <f t="shared" si="6"/>
        <v>◄</v>
      </c>
      <c r="K31" s="120">
        <v>1</v>
      </c>
      <c r="L31" s="67">
        <f t="shared" si="7"/>
        <v>0</v>
      </c>
      <c r="M31" s="20"/>
      <c r="N31" s="9"/>
      <c r="O31" s="9"/>
      <c r="P31" s="9"/>
      <c r="Q31" s="7"/>
      <c r="R31" s="7" t="s">
        <v>16</v>
      </c>
      <c r="S31" s="7"/>
      <c r="T31" s="11"/>
      <c r="U31" s="11"/>
      <c r="V31" s="11"/>
      <c r="W31" s="17"/>
      <c r="X31" s="43" t="str">
        <f t="shared" si="8"/>
        <v/>
      </c>
      <c r="Z31" s="43">
        <f>COUNTA(M31:W31)</f>
        <v>1</v>
      </c>
      <c r="AA31" s="43" t="str">
        <f>IF(Z31=1,LOOKUP("x",M31:W31,$M$6:$W$6),"erreur")</f>
        <v>i20.2</v>
      </c>
    </row>
    <row r="32" spans="1:27" ht="16.5" thickBot="1" x14ac:dyDescent="0.3">
      <c r="A32" s="70"/>
      <c r="B32" s="145" t="s">
        <v>113</v>
      </c>
      <c r="C32" s="3" t="s">
        <v>114</v>
      </c>
      <c r="D32" s="55"/>
      <c r="E32" s="55"/>
      <c r="F32" s="55"/>
      <c r="G32" s="55"/>
      <c r="H32" s="56"/>
      <c r="I32" s="28">
        <f t="shared" si="27"/>
        <v>0</v>
      </c>
      <c r="J32" s="115" t="str">
        <f t="shared" si="6"/>
        <v>◄</v>
      </c>
      <c r="K32" s="120">
        <v>1</v>
      </c>
      <c r="L32" s="67">
        <f t="shared" si="7"/>
        <v>0</v>
      </c>
      <c r="M32" s="20"/>
      <c r="N32" s="9"/>
      <c r="O32" s="9"/>
      <c r="P32" s="9"/>
      <c r="Q32" s="7"/>
      <c r="R32" s="7" t="s">
        <v>16</v>
      </c>
      <c r="S32" s="7"/>
      <c r="T32" s="11"/>
      <c r="U32" s="11"/>
      <c r="V32" s="11"/>
      <c r="W32" s="17"/>
      <c r="X32" s="43" t="str">
        <f t="shared" si="8"/>
        <v/>
      </c>
      <c r="Z32" s="43">
        <f>COUNTA(M32:W32)</f>
        <v>1</v>
      </c>
      <c r="AA32" s="43" t="str">
        <f>IF(Z32=1,LOOKUP("x",M32:W32,$M$6:$W$6),"erreur")</f>
        <v>i20.2</v>
      </c>
    </row>
    <row r="33" spans="1:32" ht="16.5" thickBot="1" x14ac:dyDescent="0.3">
      <c r="A33" s="162" t="s">
        <v>71</v>
      </c>
      <c r="B33" s="163"/>
      <c r="C33" s="164"/>
      <c r="D33" s="164"/>
      <c r="E33" s="164"/>
      <c r="F33" s="164"/>
      <c r="G33" s="164"/>
      <c r="H33" s="165"/>
      <c r="I33" s="130"/>
      <c r="J33" s="115"/>
      <c r="K33" s="113"/>
      <c r="L33" s="67"/>
      <c r="M33" s="111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  <row r="34" spans="1:32" ht="16.5" thickBot="1" x14ac:dyDescent="0.3">
      <c r="A34" s="104" t="s">
        <v>61</v>
      </c>
      <c r="B34" s="142"/>
      <c r="C34" s="106"/>
      <c r="D34" s="51" t="s">
        <v>47</v>
      </c>
      <c r="E34" s="52" t="s">
        <v>56</v>
      </c>
      <c r="F34" s="52" t="s">
        <v>48</v>
      </c>
      <c r="G34" s="52" t="s">
        <v>49</v>
      </c>
      <c r="H34" s="52" t="s">
        <v>50</v>
      </c>
      <c r="I34" s="27">
        <f>SUM(I35:I36)</f>
        <v>0</v>
      </c>
      <c r="J34" s="138">
        <f>COUNTA(J35:J36)</f>
        <v>2</v>
      </c>
      <c r="K34" s="98">
        <v>0.2</v>
      </c>
      <c r="L34" s="67"/>
      <c r="M34" s="21"/>
      <c r="N34" s="22"/>
      <c r="O34" s="22"/>
      <c r="P34" s="22"/>
      <c r="Q34" s="22"/>
      <c r="R34" s="22"/>
      <c r="S34" s="22"/>
      <c r="T34" s="23"/>
      <c r="U34" s="23"/>
      <c r="V34" s="23"/>
      <c r="W34" s="24"/>
    </row>
    <row r="35" spans="1:32" ht="16.5" thickTop="1" x14ac:dyDescent="0.25">
      <c r="A35" s="140"/>
      <c r="B35" s="143" t="s">
        <v>79</v>
      </c>
      <c r="C35" s="68" t="s">
        <v>115</v>
      </c>
      <c r="D35" s="53"/>
      <c r="E35" s="53"/>
      <c r="F35" s="53"/>
      <c r="G35" s="53"/>
      <c r="H35" s="54"/>
      <c r="I35" s="28">
        <f>(IF(F35&lt;&gt;"",1/3,0)+IF(G35&lt;&gt;"",2/3,0)+IF(H35&lt;&gt;"",1,0))*((K35*K$34*20)/$J$34)</f>
        <v>0</v>
      </c>
      <c r="J35" s="115" t="str">
        <f t="shared" si="6"/>
        <v>◄</v>
      </c>
      <c r="K35" s="120">
        <v>1</v>
      </c>
      <c r="L35" s="67">
        <f t="shared" si="7"/>
        <v>0</v>
      </c>
      <c r="M35" s="25"/>
      <c r="N35" s="13"/>
      <c r="O35" s="13"/>
      <c r="P35" s="13"/>
      <c r="Q35" s="14"/>
      <c r="R35" s="14"/>
      <c r="S35" s="14"/>
      <c r="T35" s="15" t="s">
        <v>16</v>
      </c>
      <c r="U35" s="15"/>
      <c r="V35" s="15"/>
      <c r="W35" s="26"/>
      <c r="X35" s="43" t="str">
        <f t="shared" si="8"/>
        <v/>
      </c>
      <c r="Z35" s="43">
        <f>COUNTA(M35:W35)</f>
        <v>1</v>
      </c>
      <c r="AA35" s="43" t="str">
        <f>IF(Z35=1,LOOKUP("x",M35:W35,$M$6:$W$6),"erreur")</f>
        <v>i21.1</v>
      </c>
    </row>
    <row r="36" spans="1:32" ht="16.5" thickBot="1" x14ac:dyDescent="0.3">
      <c r="A36" s="70"/>
      <c r="B36" s="145" t="s">
        <v>80</v>
      </c>
      <c r="C36" s="68" t="s">
        <v>116</v>
      </c>
      <c r="D36" s="55"/>
      <c r="E36" s="55"/>
      <c r="F36" s="55"/>
      <c r="G36" s="55"/>
      <c r="H36" s="56"/>
      <c r="I36" s="28">
        <f>(IF(F36&lt;&gt;"",1/3,0)+IF(G36&lt;&gt;"",2/3,0)+IF(H36&lt;&gt;"",1,0))*((K36*K$34*20)/$J$34)</f>
        <v>0</v>
      </c>
      <c r="J36" s="115" t="str">
        <f t="shared" ref="J36" si="28">(IF(L36&lt;&gt;1,"◄",""))</f>
        <v>◄</v>
      </c>
      <c r="K36" s="120">
        <v>1</v>
      </c>
      <c r="L36" s="67">
        <f t="shared" ref="L36" si="29">COUNTA(D36:H36)</f>
        <v>0</v>
      </c>
      <c r="M36" s="20"/>
      <c r="N36" s="9"/>
      <c r="O36" s="9"/>
      <c r="P36" s="9"/>
      <c r="Q36" s="7"/>
      <c r="R36" s="7"/>
      <c r="S36" s="7"/>
      <c r="T36" s="11"/>
      <c r="U36" s="11" t="s">
        <v>16</v>
      </c>
      <c r="V36" s="11"/>
      <c r="W36" s="17"/>
      <c r="X36" s="43" t="str">
        <f t="shared" ref="X36" si="30">(IF(Z36&lt;&gt;1,"◄",""))</f>
        <v/>
      </c>
      <c r="Z36" s="43">
        <f>COUNTA(M36:W36)</f>
        <v>1</v>
      </c>
      <c r="AA36" s="43" t="str">
        <f>IF(Z36=1,LOOKUP("x",M36:W36,$M$6:$W$6),"erreur")</f>
        <v>i22.1</v>
      </c>
    </row>
    <row r="37" spans="1:32" ht="17.25" thickTop="1" thickBot="1" x14ac:dyDescent="0.3">
      <c r="A37" s="107" t="s">
        <v>62</v>
      </c>
      <c r="B37" s="139"/>
      <c r="C37" s="108"/>
      <c r="D37" s="60"/>
      <c r="E37" s="59"/>
      <c r="F37" s="59"/>
      <c r="G37" s="59"/>
      <c r="H37" s="59"/>
      <c r="I37" s="27">
        <f>SUM(I38)</f>
        <v>0</v>
      </c>
      <c r="J37" s="138">
        <f>COUNTA(L38)</f>
        <v>1</v>
      </c>
      <c r="K37" s="99">
        <v>0.2</v>
      </c>
      <c r="L37" s="67"/>
      <c r="M37" s="18"/>
      <c r="N37" s="8"/>
      <c r="O37" s="8"/>
      <c r="P37" s="8"/>
      <c r="Q37" s="10"/>
      <c r="R37" s="10"/>
      <c r="S37" s="10"/>
      <c r="T37" s="12"/>
      <c r="U37" s="12"/>
      <c r="V37" s="12"/>
      <c r="W37" s="19"/>
    </row>
    <row r="38" spans="1:32" ht="17.25" thickTop="1" thickBot="1" x14ac:dyDescent="0.3">
      <c r="A38" s="69"/>
      <c r="B38" s="150" t="s">
        <v>120</v>
      </c>
      <c r="C38" s="149" t="s">
        <v>117</v>
      </c>
      <c r="D38" s="55"/>
      <c r="E38" s="55"/>
      <c r="F38" s="55"/>
      <c r="G38" s="55"/>
      <c r="H38" s="56"/>
      <c r="I38" s="28">
        <f>(IF(F38&lt;&gt;"",1/3,0)+IF(G38&lt;&gt;"",2/3,0)+IF(H38&lt;&gt;"",1,0))*K38*K$37*20/$J$37</f>
        <v>0</v>
      </c>
      <c r="J38" s="115" t="str">
        <f t="shared" si="6"/>
        <v>◄</v>
      </c>
      <c r="K38" s="120">
        <v>1</v>
      </c>
      <c r="L38" s="67">
        <f t="shared" si="7"/>
        <v>0</v>
      </c>
      <c r="M38" s="20"/>
      <c r="N38" s="9"/>
      <c r="O38" s="9"/>
      <c r="P38" s="9"/>
      <c r="Q38" s="7"/>
      <c r="R38" s="7"/>
      <c r="S38" s="7"/>
      <c r="T38" s="11"/>
      <c r="U38" s="11"/>
      <c r="V38" s="11"/>
      <c r="W38" s="17" t="s">
        <v>16</v>
      </c>
      <c r="X38" s="43" t="str">
        <f t="shared" si="8"/>
        <v/>
      </c>
      <c r="Z38" s="43">
        <f>COUNTA(M38:W38)</f>
        <v>1</v>
      </c>
      <c r="AA38" s="43" t="str">
        <f>IF(Z38=1,LOOKUP("x",M38:W38,$M$6:$W$6),"erreur")</f>
        <v>i22.3</v>
      </c>
    </row>
    <row r="39" spans="1:32" ht="17.25" thickTop="1" thickBot="1" x14ac:dyDescent="0.3">
      <c r="A39" s="107" t="s">
        <v>63</v>
      </c>
      <c r="B39" s="104"/>
      <c r="C39" s="126"/>
      <c r="D39" s="60"/>
      <c r="E39" s="59"/>
      <c r="F39" s="59"/>
      <c r="G39" s="59"/>
      <c r="H39" s="59"/>
      <c r="I39" s="27">
        <f>SUM(I40:I40)</f>
        <v>0</v>
      </c>
      <c r="J39" s="138">
        <f>COUNTA(L40:L40)</f>
        <v>1</v>
      </c>
      <c r="K39" s="99">
        <v>0.2</v>
      </c>
      <c r="L39" s="67"/>
      <c r="M39" s="18"/>
      <c r="N39" s="8"/>
      <c r="O39" s="8"/>
      <c r="P39" s="8"/>
      <c r="Q39" s="10"/>
      <c r="R39" s="10"/>
      <c r="S39" s="10"/>
      <c r="T39" s="12"/>
      <c r="U39" s="12"/>
      <c r="V39" s="12"/>
      <c r="W39" s="19"/>
    </row>
    <row r="40" spans="1:32" ht="17.25" thickTop="1" thickBot="1" x14ac:dyDescent="0.3">
      <c r="A40" s="70"/>
      <c r="B40" s="124" t="s">
        <v>121</v>
      </c>
      <c r="C40" s="125" t="s">
        <v>118</v>
      </c>
      <c r="D40" s="86"/>
      <c r="E40" s="55"/>
      <c r="F40" s="55"/>
      <c r="G40" s="55"/>
      <c r="H40" s="56"/>
      <c r="I40" s="29">
        <f>(IF(F40&lt;&gt;"",1/3,0)+IF(G40&lt;&gt;"",2/3,0)+IF(H40&lt;&gt;"",1,0))*K40*K$39*20/$J$39</f>
        <v>0</v>
      </c>
      <c r="J40" s="115" t="str">
        <f t="shared" si="6"/>
        <v>◄</v>
      </c>
      <c r="K40" s="121">
        <v>1</v>
      </c>
      <c r="L40" s="67">
        <f t="shared" si="7"/>
        <v>0</v>
      </c>
      <c r="M40" s="20"/>
      <c r="N40" s="9"/>
      <c r="O40" s="9"/>
      <c r="P40" s="9"/>
      <c r="Q40" s="7"/>
      <c r="R40" s="7"/>
      <c r="S40" s="7"/>
      <c r="T40" s="11"/>
      <c r="U40" s="11"/>
      <c r="V40" s="11" t="s">
        <v>16</v>
      </c>
      <c r="W40" s="17"/>
      <c r="X40" s="43" t="str">
        <f t="shared" si="8"/>
        <v/>
      </c>
      <c r="Z40" s="43">
        <f>COUNTA(M40:W40)</f>
        <v>1</v>
      </c>
      <c r="AA40" s="43" t="str">
        <f>IF(Z40=1,LOOKUP("x",M40:W40,$M$6:$W$6),"erreur")</f>
        <v>i22.2</v>
      </c>
    </row>
    <row r="41" spans="1:32" ht="16.5" thickBot="1" x14ac:dyDescent="0.3">
      <c r="A41" s="172" t="s">
        <v>73</v>
      </c>
      <c r="B41" s="173"/>
      <c r="C41" s="174"/>
      <c r="D41" s="71"/>
      <c r="E41" s="71"/>
      <c r="F41" s="71"/>
      <c r="G41" s="71"/>
      <c r="H41" s="71"/>
      <c r="I41" s="66"/>
      <c r="J41" s="115"/>
      <c r="K41" s="100">
        <f>K39+K37+K34+K29+K18+K9</f>
        <v>1</v>
      </c>
      <c r="L41" s="67">
        <f>SUM(L10:L40)</f>
        <v>0</v>
      </c>
      <c r="M41" s="6">
        <f t="shared" ref="M41:W41" si="31">COUNTA(M10:M40)</f>
        <v>1</v>
      </c>
      <c r="N41" s="6">
        <f t="shared" si="31"/>
        <v>4</v>
      </c>
      <c r="O41" s="6">
        <f t="shared" si="31"/>
        <v>2</v>
      </c>
      <c r="P41" s="6">
        <f t="shared" si="31"/>
        <v>1</v>
      </c>
      <c r="Q41" s="6">
        <f t="shared" si="31"/>
        <v>10</v>
      </c>
      <c r="R41" s="6">
        <f t="shared" si="31"/>
        <v>2</v>
      </c>
      <c r="S41" s="6">
        <f t="shared" si="31"/>
        <v>1</v>
      </c>
      <c r="T41" s="6">
        <f t="shared" si="31"/>
        <v>1</v>
      </c>
      <c r="U41" s="6">
        <f t="shared" si="31"/>
        <v>1</v>
      </c>
      <c r="V41" s="6">
        <f t="shared" si="31"/>
        <v>1</v>
      </c>
      <c r="W41" s="6">
        <f t="shared" si="31"/>
        <v>1</v>
      </c>
    </row>
    <row r="42" spans="1:32" s="4" customFormat="1" ht="24" thickBot="1" x14ac:dyDescent="0.3">
      <c r="A42" s="32"/>
      <c r="B42" s="33"/>
      <c r="C42" s="33"/>
      <c r="D42" s="33"/>
      <c r="E42" s="33"/>
      <c r="F42" s="33"/>
      <c r="G42" s="33"/>
      <c r="H42" s="33"/>
      <c r="I42" s="63" t="str">
        <f>IF(L41=L42,I39+I37+I34+I29+I18+I9,"erreur")</f>
        <v>erreur</v>
      </c>
      <c r="J42" s="64" t="s">
        <v>65</v>
      </c>
      <c r="K42" s="64"/>
      <c r="L42" s="72">
        <f>COUNTA(L10:L40)</f>
        <v>25</v>
      </c>
      <c r="M42" s="166">
        <f>SUM(M41:P41)</f>
        <v>8</v>
      </c>
      <c r="N42" s="167"/>
      <c r="O42" s="167"/>
      <c r="P42" s="168"/>
      <c r="Q42" s="166">
        <f>SUM(Q41:S41)</f>
        <v>13</v>
      </c>
      <c r="R42" s="167"/>
      <c r="S42" s="168"/>
      <c r="T42" s="5">
        <f>SUM(T41)</f>
        <v>1</v>
      </c>
      <c r="U42" s="166">
        <f>SUM(U41:W41)</f>
        <v>3</v>
      </c>
      <c r="V42" s="167"/>
      <c r="W42" s="168"/>
      <c r="X42" s="46"/>
      <c r="Y42" s="62"/>
      <c r="Z42" s="62"/>
      <c r="AA42" s="62"/>
      <c r="AB42" s="62"/>
      <c r="AC42" s="62"/>
      <c r="AD42" s="50"/>
      <c r="AE42" s="50"/>
      <c r="AF42" s="62"/>
    </row>
    <row r="43" spans="1:32" s="4" customFormat="1" x14ac:dyDescent="0.25">
      <c r="C43" s="114" t="s">
        <v>75</v>
      </c>
      <c r="I43" s="131"/>
      <c r="J43" s="62"/>
      <c r="K43" s="91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6"/>
      <c r="Y43" s="62"/>
      <c r="Z43" s="62"/>
      <c r="AA43" s="62"/>
      <c r="AB43" s="62"/>
      <c r="AC43" s="62"/>
      <c r="AD43" s="50"/>
      <c r="AE43" s="50"/>
      <c r="AF43" s="62"/>
    </row>
    <row r="45" spans="1:32" x14ac:dyDescent="0.25">
      <c r="G45" s="37" t="s">
        <v>47</v>
      </c>
      <c r="H45" s="30" t="s">
        <v>51</v>
      </c>
    </row>
    <row r="46" spans="1:32" x14ac:dyDescent="0.25">
      <c r="G46" s="37" t="s">
        <v>122</v>
      </c>
      <c r="H46" s="161" t="s">
        <v>76</v>
      </c>
      <c r="I46" s="161"/>
      <c r="J46" s="161"/>
      <c r="K46" s="161"/>
      <c r="L46" s="161"/>
      <c r="M46" s="161"/>
    </row>
    <row r="47" spans="1:32" x14ac:dyDescent="0.25">
      <c r="G47" s="37" t="s">
        <v>48</v>
      </c>
      <c r="H47" s="30" t="s">
        <v>52</v>
      </c>
      <c r="I47" s="132"/>
      <c r="J47" s="136"/>
      <c r="K47" s="109"/>
      <c r="L47" s="30"/>
      <c r="M47" s="30"/>
    </row>
    <row r="48" spans="1:32" x14ac:dyDescent="0.25">
      <c r="G48" s="37" t="s">
        <v>49</v>
      </c>
      <c r="H48" s="30" t="s">
        <v>53</v>
      </c>
      <c r="I48" s="132"/>
      <c r="J48" s="136"/>
      <c r="K48" s="109"/>
      <c r="L48" s="30"/>
      <c r="M48" s="30"/>
    </row>
    <row r="49" spans="7:13" ht="16.5" thickBot="1" x14ac:dyDescent="0.3">
      <c r="G49" s="37" t="s">
        <v>50</v>
      </c>
      <c r="H49" s="30" t="s">
        <v>54</v>
      </c>
      <c r="I49" s="132"/>
      <c r="J49" s="136"/>
      <c r="K49" s="109"/>
      <c r="L49" s="30"/>
      <c r="M49" s="30"/>
    </row>
    <row r="50" spans="7:13" ht="16.5" thickBot="1" x14ac:dyDescent="0.3">
      <c r="M50" s="61"/>
    </row>
  </sheetData>
  <mergeCells count="23">
    <mergeCell ref="Q42:S42"/>
    <mergeCell ref="A41:C41"/>
    <mergeCell ref="U5:W5"/>
    <mergeCell ref="U42:W42"/>
    <mergeCell ref="D7:H7"/>
    <mergeCell ref="Q5:S5"/>
    <mergeCell ref="M5:P5"/>
    <mergeCell ref="H46:M46"/>
    <mergeCell ref="A33:H33"/>
    <mergeCell ref="A8:H8"/>
    <mergeCell ref="M42:P42"/>
    <mergeCell ref="A18:C18"/>
    <mergeCell ref="B21:B23"/>
    <mergeCell ref="A3:C3"/>
    <mergeCell ref="A1:C1"/>
    <mergeCell ref="M2:W2"/>
    <mergeCell ref="A2:L2"/>
    <mergeCell ref="Q4:S4"/>
    <mergeCell ref="M4:P4"/>
    <mergeCell ref="M3:P3"/>
    <mergeCell ref="Q3:S3"/>
    <mergeCell ref="U3:W3"/>
    <mergeCell ref="U4:W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showRuler="0" workbookViewId="0">
      <selection activeCell="A7" sqref="A7"/>
    </sheetView>
  </sheetViews>
  <sheetFormatPr baseColWidth="10" defaultRowHeight="15.75" x14ac:dyDescent="0.25"/>
  <cols>
    <col min="1" max="1" width="26.25" customWidth="1"/>
  </cols>
  <sheetData>
    <row r="1" spans="1:5" x14ac:dyDescent="0.25">
      <c r="B1" t="s">
        <v>10</v>
      </c>
    </row>
    <row r="2" spans="1:5" x14ac:dyDescent="0.25">
      <c r="B2" t="s">
        <v>14</v>
      </c>
    </row>
    <row r="3" spans="1:5" x14ac:dyDescent="0.25">
      <c r="B3" t="s">
        <v>11</v>
      </c>
      <c r="C3" t="s">
        <v>15</v>
      </c>
      <c r="D3" t="s">
        <v>12</v>
      </c>
      <c r="E3" t="s">
        <v>13</v>
      </c>
    </row>
    <row r="5" spans="1:5" x14ac:dyDescent="0.25">
      <c r="A5" t="s">
        <v>0</v>
      </c>
    </row>
    <row r="6" spans="1:5" x14ac:dyDescent="0.25">
      <c r="A6" t="s">
        <v>1</v>
      </c>
    </row>
    <row r="7" spans="1:5" x14ac:dyDescent="0.25">
      <c r="A7" t="s">
        <v>2</v>
      </c>
    </row>
    <row r="8" spans="1:5" x14ac:dyDescent="0.25">
      <c r="A8" t="s">
        <v>3</v>
      </c>
    </row>
    <row r="9" spans="1:5" x14ac:dyDescent="0.25">
      <c r="A9" t="s">
        <v>4</v>
      </c>
    </row>
    <row r="10" spans="1:5" x14ac:dyDescent="0.25">
      <c r="A10" t="s">
        <v>7</v>
      </c>
    </row>
    <row r="11" spans="1:5" x14ac:dyDescent="0.25">
      <c r="A11" t="s">
        <v>5</v>
      </c>
    </row>
    <row r="12" spans="1:5" x14ac:dyDescent="0.25">
      <c r="A12" t="s">
        <v>6</v>
      </c>
    </row>
    <row r="13" spans="1:5" x14ac:dyDescent="0.25">
      <c r="A13" t="s">
        <v>8</v>
      </c>
    </row>
    <row r="14" spans="1:5" x14ac:dyDescent="0.25">
      <c r="A14" t="s">
        <v>9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E6 - Nom candidat</vt:lpstr>
      <vt:lpstr>Processus</vt:lpstr>
      <vt:lpstr>'E6 - Nom candidat'!Zone_d_impression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2019-10-23T07:48:06Z</cp:lastPrinted>
  <dcterms:created xsi:type="dcterms:W3CDTF">2017-12-15T14:51:04Z</dcterms:created>
  <dcterms:modified xsi:type="dcterms:W3CDTF">2019-11-26T15:25:52Z</dcterms:modified>
</cp:coreProperties>
</file>