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905"/>
  </bookViews>
  <sheets>
    <sheet name="Bac Pro SN Grille E32" sheetId="1" r:id="rId1"/>
  </sheets>
  <externalReferences>
    <externalReference r:id="rId2"/>
  </externalReferences>
  <definedNames>
    <definedName name="comp">'[1]unités constitutives SSIHT'!$C$2:$C$22</definedName>
    <definedName name="_xlnm.Print_Area" localSheetId="0">'Bac Pro SN Grille E32'!$A$1:$G$69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" l="1"/>
  <c r="I48" i="1"/>
  <c r="I40" i="1"/>
  <c r="I29" i="1"/>
  <c r="I24" i="1"/>
  <c r="K53" i="1" l="1"/>
  <c r="K51" i="1"/>
  <c r="K44" i="1"/>
  <c r="K42" i="1"/>
  <c r="K38" i="1"/>
  <c r="K37" i="1"/>
  <c r="K32" i="1"/>
  <c r="K31" i="1"/>
  <c r="L55" i="1" l="1"/>
  <c r="L56" i="1" s="1"/>
  <c r="K55" i="1"/>
  <c r="L49" i="1"/>
  <c r="L50" i="1" s="1"/>
  <c r="K49" i="1"/>
  <c r="L41" i="1"/>
  <c r="L30" i="1"/>
  <c r="L31" i="1" s="1"/>
  <c r="N25" i="1"/>
  <c r="N26" i="1" s="1"/>
  <c r="L42" i="1" l="1"/>
  <c r="N30" i="1"/>
  <c r="N31" i="1" s="1"/>
  <c r="L25" i="1"/>
  <c r="L26" i="1" s="1"/>
  <c r="M25" i="1"/>
  <c r="M26" i="1" s="1"/>
  <c r="N24" i="1"/>
  <c r="K30" i="1" l="1"/>
  <c r="L24" i="1"/>
  <c r="M24" i="1"/>
  <c r="H61" i="1"/>
  <c r="H60" i="1"/>
  <c r="H59" i="1"/>
  <c r="H58" i="1"/>
  <c r="H57" i="1"/>
  <c r="H56" i="1"/>
  <c r="L54" i="1"/>
  <c r="H53" i="1"/>
  <c r="H52" i="1"/>
  <c r="H51" i="1"/>
  <c r="H50" i="1"/>
  <c r="L48" i="1"/>
  <c r="H47" i="1"/>
  <c r="H46" i="1"/>
  <c r="H45" i="1"/>
  <c r="H44" i="1"/>
  <c r="H43" i="1"/>
  <c r="H42" i="1"/>
  <c r="L40" i="1"/>
  <c r="H38" i="1"/>
  <c r="H37" i="1"/>
  <c r="H36" i="1"/>
  <c r="H35" i="1"/>
  <c r="H34" i="1"/>
  <c r="H33" i="1"/>
  <c r="H32" i="1"/>
  <c r="H31" i="1"/>
  <c r="H28" i="1"/>
  <c r="H27" i="1"/>
  <c r="H26" i="1"/>
  <c r="N29" i="1" l="1"/>
  <c r="L29" i="1"/>
  <c r="H29" i="1"/>
  <c r="H40" i="1"/>
  <c r="E40" i="1" s="1"/>
  <c r="H48" i="1"/>
  <c r="E48" i="1" s="1"/>
  <c r="F48" i="1" s="1"/>
  <c r="H24" i="1"/>
  <c r="E24" i="1" s="1"/>
  <c r="F24" i="1" s="1"/>
  <c r="I63" i="1"/>
  <c r="H54" i="1"/>
  <c r="E54" i="1" s="1"/>
  <c r="F54" i="1" l="1"/>
  <c r="J54" i="1" s="1"/>
  <c r="E29" i="1"/>
  <c r="F29" i="1" s="1"/>
  <c r="J24" i="1"/>
  <c r="K41" i="1"/>
  <c r="J48" i="1"/>
  <c r="F40" i="1" l="1"/>
  <c r="J40" i="1" s="1"/>
  <c r="J29" i="1"/>
  <c r="K63" i="1" l="1"/>
  <c r="F63" i="1" s="1"/>
</calcChain>
</file>

<file path=xl/sharedStrings.xml><?xml version="1.0" encoding="utf-8"?>
<sst xmlns="http://schemas.openxmlformats.org/spreadsheetml/2006/main" count="102" uniqueCount="63">
  <si>
    <t xml:space="preserve">                                 MINISTÈRE DE
                                 L’ÉDUCATION NATIONALE
                                 DE L’ENSEIGNEMENT SUPÉRIEUR
                                 ET DE LA RECHERCHE </t>
  </si>
  <si>
    <t>BACCALAURÉAT PROFESSIONNEL
SYSTÈMES NUMÉRIQUES_x000D_</t>
  </si>
  <si>
    <t>Épreuve E3 : Épreuve de pratique professionnelle
Sous épreuve E32 : Préparation, installation, mise en service, maintenance d'un systéme numérique</t>
  </si>
  <si>
    <r>
      <rPr>
        <i/>
        <u/>
        <sz val="10"/>
        <color theme="1"/>
        <rFont val="Arial"/>
        <family val="2"/>
      </rPr>
      <t>Documents de suivi et d’évaluation</t>
    </r>
    <r>
      <rPr>
        <i/>
        <u/>
        <sz val="5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Ce document est à compléter par l’équipe pédagogique. 
Il permet d’effectuer le suivi et l’évaluation du candidat en établissement de formation. Il doit être mis à la disposition du jury.</t>
    </r>
  </si>
  <si>
    <t>Académie :</t>
  </si>
  <si>
    <t>Établissement :</t>
  </si>
  <si>
    <t>Nom :</t>
  </si>
  <si>
    <t>Prénom :</t>
  </si>
  <si>
    <t>Date :</t>
  </si>
  <si>
    <t>GRILLE D'ÉVALUATION</t>
  </si>
  <si>
    <t>Compétences évaluables</t>
  </si>
  <si>
    <t>Pondération</t>
  </si>
  <si>
    <t>compétences évaluées</t>
  </si>
  <si>
    <t>compétences validées</t>
  </si>
  <si>
    <t>note</t>
  </si>
  <si>
    <r>
      <rPr>
        <b/>
        <sz val="9"/>
        <color theme="1"/>
        <rFont val="Calibri"/>
        <family val="2"/>
      </rPr>
      <t>→</t>
    </r>
    <r>
      <rPr>
        <b/>
        <i/>
        <sz val="9"/>
        <color theme="1"/>
        <rFont val="Arial"/>
        <family val="2"/>
      </rPr>
      <t xml:space="preserve"> Première situation d'évaluation : préparer, installer, paramètrer et vérifier le bon fonctionnement d'une installation</t>
    </r>
  </si>
  <si>
    <t>C4-3 Effectuer les tests, certifier le support physique</t>
  </si>
  <si>
    <t>x</t>
  </si>
  <si>
    <t>Résultats attendus</t>
  </si>
  <si>
    <t>évalué**</t>
  </si>
  <si>
    <t>Validé</t>
  </si>
  <si>
    <t>Non validé</t>
  </si>
  <si>
    <t>Les résultats des tests sont conformes aux normes en vigueur</t>
  </si>
  <si>
    <t>Les règles de sécurité, habilitation électrique, raccordement fluidique sont respectées</t>
  </si>
  <si>
    <t>Un rapport est fourni, dans lequel sont indiqués, en adéquation avec les contraintes d'environnement et les normes :
•  le schéma du plan de câblage avec des modifications éventuelles (raccordement)
•  la fiche de recette de câblage
•  l'analyse de l'adéquation entre les mesurages effectués et l'installation considérée
•  l'interprétation des tests effectués</t>
  </si>
  <si>
    <t>C4-4 Installer, configurer les éléments du système et vérifier la conformité du fonctionnement</t>
  </si>
  <si>
    <t>Le fonctionnement des appareils à installer est vérifié préalablement</t>
  </si>
  <si>
    <t>L’accès logiciel aux paramètres est vérifié préalablement</t>
  </si>
  <si>
    <t>Les équipements (appareils et composants logiciels) sont installés en respectant :
•    les indications et procédures d’installation
•    la planification de l’intervention et l’ordre de mise en place
•    les contraintes techniques et fonctionnelles sur tout ou partie d’un système</t>
  </si>
  <si>
    <t>Les éléments de l’installation sont configurés (matériel et logiciel)</t>
  </si>
  <si>
    <t>Les opérations de test sont mises en œuvre et les résultats interprétés</t>
  </si>
  <si>
    <t>La conformité fonctionnelle est vérifiée</t>
  </si>
  <si>
    <t>Le client est formé à l’utilisation et à l’entretien de l’installation</t>
  </si>
  <si>
    <t>Un compte rendu de test est établi et transmis</t>
  </si>
  <si>
    <t>C5-2 Vérifier la conformité du support et des alimentations en énergie, le fonctionnement des matériels et logiciels en interaction</t>
  </si>
  <si>
    <t>Un rapport est fourni dans lequel sont indiqués, en adéquation avec les contraintes d’environnement et les normes :
•    le schéma des plans de câblage avec les modifications éventuelles (énergie et réseau)
•    la fiche de recette de câblage
•    l’analyse de l’adéquation entre les mesures effectuées et l’installation considérée</t>
  </si>
  <si>
    <t>Les tests effectués sont interprétés</t>
  </si>
  <si>
    <t>L’alimentation, la prise de terre électrique, la prise de terre informatique sont vérifiées et sont conformes</t>
  </si>
  <si>
    <t>Les opérations de tests sur les matériels sont mises en œuvre</t>
  </si>
  <si>
    <t>La bonne exécution des logiciels est vérifiée</t>
  </si>
  <si>
    <t>Le fonctionnement de chaque équipement est vérifié</t>
  </si>
  <si>
    <t>C5-4 Réaliser l’intervention</t>
  </si>
  <si>
    <t>L’intervention est menée en corrélation avec le diagnostic</t>
  </si>
  <si>
    <t>Le composant (traversant ou CMS) ou la carte défectueuse est remplacé(e)</t>
  </si>
  <si>
    <t>L’installation est remise en état, les éléments défectueux sont remis en état, changés ou modifiés</t>
  </si>
  <si>
    <t>Les éléments en fin de vie sont triés selon la réglementation en vigueur en vue du recyclage</t>
  </si>
  <si>
    <t>C5-5 Vérifier la conformité du fonctionnement des matériels et  des logiciels identifiés puis de l'installation</t>
  </si>
  <si>
    <t>Le système est mis en service</t>
  </si>
  <si>
    <t>L’installation est remise en service</t>
  </si>
  <si>
    <t>Les procédures de tests spécifiques sont mises en place</t>
  </si>
  <si>
    <t>Les résultats sont interprétés</t>
  </si>
  <si>
    <t>Le fonctionnement du système est vérifié</t>
  </si>
  <si>
    <t>La fiche d’intervention est renseignée</t>
  </si>
  <si>
    <t>note proposée</t>
  </si>
  <si>
    <t>/20</t>
  </si>
  <si>
    <t>** Les cases noircies correspondent aux résultats attendus indispensables à l'acquisition de la compétence, ils seront donc nécessairement évalués</t>
  </si>
  <si>
    <t>Observation de l'équipe pédagogique</t>
  </si>
  <si>
    <t>Visa (Nom, Prénom, date, signature)</t>
  </si>
  <si>
    <r>
      <rPr>
        <b/>
        <sz val="9"/>
        <color theme="1"/>
        <rFont val="Calibri"/>
        <family val="2"/>
      </rPr>
      <t>→</t>
    </r>
    <r>
      <rPr>
        <b/>
        <i/>
        <sz val="9"/>
        <color theme="1"/>
        <rFont val="Arial"/>
        <family val="2"/>
      </rPr>
      <t xml:space="preserve"> Deuxième situation d'évaluation : procéder à la maintenance d'une installation présentant un dysfonctionnement, puis vérifier son bon fonctionnement</t>
    </r>
  </si>
  <si>
    <t>a*x</t>
  </si>
  <si>
    <t>a/exp(x)</t>
  </si>
  <si>
    <t>a*log(x)</t>
  </si>
  <si>
    <r>
      <t>Les formateurs pourront, si les activités proposées dans la situation d'évaluation le permettent, évaluer d'autres résultats attendus que ceux considérés comme indispensable à l'évaluation de la compétence correspondante. Pour cela, ils cocheront dans la colonne "évalué**" la case correspondante. Pour chacun des "résultats attendus" supplémentaire validé, un bonus de 2/8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de point est attribué. Le bonus total ne pourra excéder 2 points.
Pour chacun des résultats attendus évalués, les formateurs mettront une croix dans la colonne "Validé" ou "Non validé"._x000D_
Le résultat de la colonne "note" s’obtient automatiquement par application de la pondération attribuée à la compétence. La "note proposée" se calcule automatiquement par addition des notes correspondantes à chacune des compétences. Elle est arrondie au 1/2 point supérieur._x000D_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</si>
</sst>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3.5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i/>
      <u/>
      <sz val="5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Calibri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i/>
      <sz val="9"/>
      <color rgb="FFFF0000"/>
      <name val="Arial"/>
      <family val="2"/>
    </font>
    <font>
      <vertAlign val="superscript"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vertical="center" wrapText="1"/>
    </xf>
    <xf numFmtId="0" fontId="13" fillId="6" borderId="11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8" borderId="13" xfId="0" applyFont="1" applyFill="1" applyBorder="1" applyAlignment="1">
      <alignment horizontal="right" vertical="center" wrapText="1"/>
    </xf>
    <xf numFmtId="0" fontId="14" fillId="8" borderId="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2" fontId="0" fillId="8" borderId="14" xfId="0" applyNumberFormat="1" applyFill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0" fontId="19" fillId="4" borderId="15" xfId="0" applyFont="1" applyFill="1" applyBorder="1" applyAlignment="1">
      <alignment vertical="center" wrapText="1"/>
    </xf>
    <xf numFmtId="0" fontId="18" fillId="7" borderId="16" xfId="0" applyFont="1" applyFill="1" applyBorder="1" applyAlignment="1">
      <alignment horizontal="center" vertical="center"/>
    </xf>
    <xf numFmtId="0" fontId="20" fillId="0" borderId="16" xfId="0" applyFont="1" applyBorder="1" applyAlignment="1" applyProtection="1">
      <alignment horizontal="center" vertical="center"/>
      <protection locked="0"/>
    </xf>
    <xf numFmtId="0" fontId="0" fillId="8" borderId="17" xfId="0" applyFill="1" applyBorder="1" applyAlignment="1">
      <alignment vertical="center"/>
    </xf>
    <xf numFmtId="0" fontId="18" fillId="7" borderId="18" xfId="0" applyFont="1" applyFill="1" applyBorder="1" applyAlignment="1">
      <alignment horizontal="center" vertical="center"/>
    </xf>
    <xf numFmtId="0" fontId="20" fillId="0" borderId="18" xfId="0" applyFont="1" applyBorder="1" applyAlignment="1" applyProtection="1">
      <alignment horizontal="center" vertical="center"/>
      <protection locked="0"/>
    </xf>
    <xf numFmtId="0" fontId="19" fillId="4" borderId="19" xfId="0" applyFont="1" applyFill="1" applyBorder="1" applyAlignment="1">
      <alignment vertical="center" wrapText="1"/>
    </xf>
    <xf numFmtId="0" fontId="20" fillId="0" borderId="20" xfId="0" applyFont="1" applyBorder="1" applyAlignment="1" applyProtection="1">
      <alignment horizontal="center" vertical="center"/>
      <protection locked="0"/>
    </xf>
    <xf numFmtId="0" fontId="0" fillId="8" borderId="21" xfId="0" applyFill="1" applyBorder="1" applyAlignment="1">
      <alignment vertical="center"/>
    </xf>
    <xf numFmtId="0" fontId="18" fillId="7" borderId="2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1" fillId="0" borderId="0" xfId="0" applyFont="1" applyAlignment="1">
      <alignment horizontal="left" vertical="center" wrapText="1"/>
    </xf>
    <xf numFmtId="0" fontId="1" fillId="9" borderId="0" xfId="0" applyFont="1" applyFill="1" applyAlignment="1">
      <alignment horizontal="center" vertical="center" wrapText="1"/>
    </xf>
    <xf numFmtId="2" fontId="1" fillId="9" borderId="0" xfId="0" applyNumberFormat="1" applyFont="1" applyFill="1" applyAlignment="1">
      <alignment horizontal="right" vertical="center"/>
    </xf>
    <xf numFmtId="2" fontId="1" fillId="9" borderId="0" xfId="0" applyNumberFormat="1" applyFont="1" applyFill="1" applyAlignment="1">
      <alignment horizontal="left" vertical="center"/>
    </xf>
    <xf numFmtId="0" fontId="7" fillId="0" borderId="16" xfId="0" applyFont="1" applyBorder="1" applyAlignment="1">
      <alignment wrapText="1"/>
    </xf>
    <xf numFmtId="0" fontId="11" fillId="0" borderId="16" xfId="0" applyFont="1" applyBorder="1" applyAlignment="1" applyProtection="1">
      <alignment horizontal="left" vertical="top" wrapText="1"/>
      <protection locked="0"/>
    </xf>
    <xf numFmtId="2" fontId="0" fillId="0" borderId="0" xfId="0" applyNumberFormat="1" applyAlignment="1">
      <alignment horizontal="center" vertical="center"/>
    </xf>
    <xf numFmtId="0" fontId="19" fillId="6" borderId="15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11" fillId="0" borderId="16" xfId="0" applyFont="1" applyBorder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4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314326</xdr:colOff>
      <xdr:row>0</xdr:row>
      <xdr:rowOff>76201</xdr:rowOff>
    </xdr:from>
    <xdr:to>
      <xdr:col>1</xdr:col>
      <xdr:colOff>923926</xdr:colOff>
      <xdr:row>0</xdr:row>
      <xdr:rowOff>781051</xdr:rowOff>
    </xdr:to>
    <xdr:pic>
      <xdr:nvPicPr>
        <xdr:cNvPr id="2" name="Image 1" descr="Résultat de recherche d'images pour &quot;logo ministère de l'éducation nationale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76201"/>
          <a:ext cx="6096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314326</xdr:colOff>
      <xdr:row>0</xdr:row>
      <xdr:rowOff>76201</xdr:rowOff>
    </xdr:from>
    <xdr:to>
      <xdr:col>1</xdr:col>
      <xdr:colOff>923926</xdr:colOff>
      <xdr:row>0</xdr:row>
      <xdr:rowOff>781051</xdr:rowOff>
    </xdr:to>
    <xdr:pic>
      <xdr:nvPicPr>
        <xdr:cNvPr id="3" name="Image 2" descr="Résultat de recherche d'images pour &quot;logo ministère de l'éducation nationale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76201"/>
          <a:ext cx="6096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auvin/Desktop/renovation%20Bac%20Pro%20SEN%20-%20CPC_2013/CPC%20du%205%20et%206%20nov2015/Savoirs-Comp&#233;tences%20-%20BCP%20SN%20au%2006-11-2015_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oirs-compétences TCx"/>
      <sheetName val="savoirs-compétences TC"/>
      <sheetName val="unités constitutives TC"/>
      <sheetName val="savoirs-compétences SSIHT"/>
      <sheetName val="unités constitutives SSIHT"/>
      <sheetName val="savoirs-compétences RISC"/>
      <sheetName val="savoirs-compétences RISCx"/>
      <sheetName val="unités constitutives RISC"/>
      <sheetName val="savoirs-compétences ARED"/>
      <sheetName val="unités constitutives ARED"/>
      <sheetName val="savoirs-compétences AREDx"/>
    </sheetNames>
    <sheetDataSet>
      <sheetData sheetId="0"/>
      <sheetData sheetId="1"/>
      <sheetData sheetId="2"/>
      <sheetData sheetId="3"/>
      <sheetData sheetId="4">
        <row r="2">
          <cell r="C2" t="str">
            <v>C1-1 Appréhender la mise en œuvre d’un projet simulé ou réel d’installation d’un système</v>
          </cell>
        </row>
        <row r="3">
          <cell r="C3" t="str">
            <v>C2-1 Faire un bilan de l’existant et Recueillir les informations relatives à l’exploitation et aux caractéristiques des matériels de l’installation</v>
          </cell>
        </row>
        <row r="4">
          <cell r="C4" t="str">
            <v xml:space="preserve">C2-2 Analyser le fonctionnement de l’installation actuelle ou de l’équipement en vue de l’intervention </v>
          </cell>
        </row>
        <row r="5">
          <cell r="C5" t="str">
            <v>C3-1 Planifier l’intervention</v>
          </cell>
        </row>
        <row r="6">
          <cell r="C6" t="str">
            <v>C3-2 Réaliser l’intégration matérielle ou logicielle d’un équipement</v>
          </cell>
        </row>
        <row r="7">
          <cell r="C7" t="str">
            <v>C3-3 Effectuer les tests nécessaires à la validation du fonctionnement des équipements</v>
          </cell>
        </row>
        <row r="8">
          <cell r="C8" t="str">
            <v>C4-1 Préparer le plan d’action puis établir tout ou partie du plan d’implantation et de câblage</v>
          </cell>
        </row>
        <row r="9">
          <cell r="C9" t="str">
            <v xml:space="preserve">C4-2 Repérer les supports de transmission et d’énergie, implanter, câbler, raccorder les appareillages et les équipements d’interconnexion </v>
          </cell>
        </row>
        <row r="10">
          <cell r="C10" t="str">
            <v>C4-3 Effectuer les tests, certifier le support physique</v>
          </cell>
        </row>
        <row r="11">
          <cell r="C11" t="str">
            <v>C4-4 Installer, configurer les éléments du système et vérifier la conformité du fonctionnement</v>
          </cell>
        </row>
        <row r="12">
          <cell r="C12" t="str">
            <v>C5-1 Établir un pré diagnostic à distance</v>
          </cell>
        </row>
        <row r="13">
          <cell r="C13" t="str">
            <v>C5-2 Vérifier la conformité du support et des alimentations en énergie, le fonctionnement des matériels et logiciels en interaction</v>
          </cell>
        </row>
        <row r="14">
          <cell r="C14" t="str">
            <v>C5-3 Analyser et  interpréter les indicateurs de fonctionnement et établir un diagnostic</v>
          </cell>
        </row>
        <row r="15">
          <cell r="C15" t="str">
            <v>C5-4 Réaliser l’intervention</v>
          </cell>
        </row>
        <row r="16">
          <cell r="C16" t="str">
            <v>C5-5 Vérifier la conformité du fonctionnement des matériels et  des logiciels identifiés puis de l'installation</v>
          </cell>
        </row>
        <row r="17">
          <cell r="C17" t="str">
            <v>C5-6 Mettre à jour les documents relatant les historiques des interventions</v>
          </cell>
        </row>
        <row r="18">
          <cell r="C18" t="str">
            <v>C6-1 Communiquer lors de l’intervention, déceler et mettre en évidence les besoins du client</v>
          </cell>
        </row>
        <row r="19">
          <cell r="C19" t="str">
            <v>C6-2 S’intégrer à la démarche qualité du service et respecter les termes du contrat</v>
          </cell>
        </row>
        <row r="20">
          <cell r="C20" t="str">
            <v>C6-3 Renseigner le rapport de recette ou le bon d’intervention</v>
          </cell>
        </row>
        <row r="21">
          <cell r="C21" t="str">
            <v>C7-1 Gérer ses lots de matériel, son temps d’intervention et les ressources</v>
          </cell>
        </row>
        <row r="22">
          <cell r="C22" t="str">
            <v>C8-1 Adopter une attitude citoyenne et responsable dans le cadre de l'usage professionnel des outils numériques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outlinePr summaryBelow="0"/>
    <pageSetUpPr fitToPage="1"/>
  </sheetPr>
  <dimension ref="B1:O69"/>
  <sheetViews>
    <sheetView tabSelected="1" zoomScaleNormal="100" workbookViewId="0">
      <selection activeCell="B28" sqref="B28"/>
    </sheetView>
  </sheetViews>
  <sheetFormatPr baseColWidth="10" defaultRowHeight="15" outlineLevelRow="1" x14ac:dyDescent="0.25"/>
  <cols>
    <col min="1" max="1" width="4.28515625" customWidth="1"/>
    <col min="2" max="2" width="83.85546875" style="50" customWidth="1"/>
    <col min="3" max="3" width="12" style="11" bestFit="1" customWidth="1"/>
    <col min="4" max="4" width="12.85546875" style="11" customWidth="1"/>
    <col min="5" max="5" width="25.28515625" bestFit="1" customWidth="1"/>
    <col min="6" max="6" width="7.28515625" customWidth="1"/>
    <col min="7" max="7" width="4.28515625" customWidth="1"/>
    <col min="8" max="8" width="4.85546875" style="9" hidden="1" customWidth="1"/>
    <col min="9" max="9" width="5.85546875" hidden="1" customWidth="1"/>
    <col min="10" max="10" width="2.140625" hidden="1" customWidth="1"/>
    <col min="11" max="11" width="6.7109375" hidden="1" customWidth="1"/>
    <col min="12" max="14" width="11.42578125" hidden="1" customWidth="1"/>
  </cols>
  <sheetData>
    <row r="1" spans="2:6" ht="65.25" customHeight="1" x14ac:dyDescent="0.25">
      <c r="B1" s="1" t="s">
        <v>0</v>
      </c>
      <c r="C1" s="2"/>
      <c r="D1" s="2"/>
      <c r="E1" s="3"/>
      <c r="F1" s="3"/>
    </row>
    <row r="2" spans="2:6" ht="9.75" customHeight="1" x14ac:dyDescent="0.25">
      <c r="B2" s="1"/>
      <c r="C2" s="2"/>
      <c r="D2" s="2"/>
      <c r="E2" s="3"/>
      <c r="F2" s="3"/>
    </row>
    <row r="3" spans="2:6" ht="53.25" customHeight="1" x14ac:dyDescent="0.4">
      <c r="B3" s="72" t="s">
        <v>1</v>
      </c>
      <c r="C3" s="72"/>
      <c r="D3" s="72"/>
      <c r="E3" s="72"/>
      <c r="F3" s="72"/>
    </row>
    <row r="4" spans="2:6" x14ac:dyDescent="0.25">
      <c r="B4" s="1"/>
      <c r="C4" s="2"/>
      <c r="D4" s="2"/>
      <c r="E4" s="3"/>
      <c r="F4" s="3"/>
    </row>
    <row r="5" spans="2:6" ht="7.5" customHeight="1" x14ac:dyDescent="0.25">
      <c r="B5" s="1"/>
      <c r="C5" s="2"/>
      <c r="D5" s="2"/>
      <c r="E5" s="3"/>
      <c r="F5" s="3"/>
    </row>
    <row r="6" spans="2:6" ht="37.5" customHeight="1" x14ac:dyDescent="0.25">
      <c r="B6" s="73" t="s">
        <v>2</v>
      </c>
      <c r="C6" s="74"/>
      <c r="D6" s="74"/>
      <c r="E6" s="74"/>
      <c r="F6" s="75"/>
    </row>
    <row r="7" spans="2:6" x14ac:dyDescent="0.25">
      <c r="B7" s="1"/>
      <c r="C7" s="2"/>
      <c r="D7" s="2"/>
      <c r="E7" s="3"/>
      <c r="F7" s="3"/>
    </row>
    <row r="8" spans="2:6" ht="8.25" customHeight="1" x14ac:dyDescent="0.25">
      <c r="B8" s="1"/>
      <c r="C8" s="2"/>
      <c r="D8" s="2"/>
      <c r="E8" s="3"/>
      <c r="F8" s="3"/>
    </row>
    <row r="9" spans="2:6" ht="39" customHeight="1" x14ac:dyDescent="0.25">
      <c r="B9" s="76" t="s">
        <v>3</v>
      </c>
      <c r="C9" s="76"/>
      <c r="D9" s="76"/>
      <c r="E9" s="76"/>
      <c r="F9" s="76"/>
    </row>
    <row r="10" spans="2:6" ht="14.25" customHeight="1" x14ac:dyDescent="0.25">
      <c r="B10" s="4"/>
      <c r="C10" s="4"/>
      <c r="D10" s="4"/>
      <c r="E10" s="4"/>
      <c r="F10" s="3"/>
    </row>
    <row r="11" spans="2:6" x14ac:dyDescent="0.25">
      <c r="B11" s="1"/>
      <c r="C11" s="2"/>
      <c r="D11" s="2"/>
      <c r="E11" s="3"/>
      <c r="F11" s="3"/>
    </row>
    <row r="12" spans="2:6" ht="24" customHeight="1" x14ac:dyDescent="0.25">
      <c r="B12" s="5" t="s">
        <v>4</v>
      </c>
      <c r="C12" s="62"/>
      <c r="D12" s="62"/>
      <c r="E12" s="62"/>
      <c r="F12" s="62"/>
    </row>
    <row r="13" spans="2:6" ht="24" customHeight="1" x14ac:dyDescent="0.25">
      <c r="B13" s="5" t="s">
        <v>5</v>
      </c>
      <c r="C13" s="62"/>
      <c r="D13" s="62"/>
      <c r="E13" s="62"/>
      <c r="F13" s="62"/>
    </row>
    <row r="14" spans="2:6" ht="24" customHeight="1" x14ac:dyDescent="0.25">
      <c r="B14" s="5" t="s">
        <v>6</v>
      </c>
      <c r="C14" s="62"/>
      <c r="D14" s="62"/>
      <c r="E14" s="62"/>
      <c r="F14" s="62"/>
    </row>
    <row r="15" spans="2:6" ht="24" customHeight="1" x14ac:dyDescent="0.25">
      <c r="B15" s="5" t="s">
        <v>7</v>
      </c>
      <c r="C15" s="62"/>
      <c r="D15" s="62"/>
      <c r="E15" s="62"/>
      <c r="F15" s="62"/>
    </row>
    <row r="16" spans="2:6" ht="24" customHeight="1" x14ac:dyDescent="0.25">
      <c r="B16" s="5" t="s">
        <v>8</v>
      </c>
      <c r="C16" s="62"/>
      <c r="D16" s="62"/>
      <c r="E16" s="62"/>
      <c r="F16" s="62"/>
    </row>
    <row r="17" spans="2:15" ht="18.75" customHeight="1" x14ac:dyDescent="0.25">
      <c r="B17" s="6"/>
      <c r="C17" s="7"/>
      <c r="D17" s="7"/>
      <c r="E17" s="7"/>
      <c r="F17" s="8"/>
    </row>
    <row r="18" spans="2:15" x14ac:dyDescent="0.25">
      <c r="B18" s="1"/>
      <c r="C18" s="2"/>
      <c r="D18" s="2"/>
      <c r="E18" s="3"/>
      <c r="F18" s="3"/>
    </row>
    <row r="19" spans="2:15" ht="21.75" customHeight="1" x14ac:dyDescent="0.25">
      <c r="B19" s="63" t="s">
        <v>9</v>
      </c>
      <c r="C19" s="64"/>
      <c r="D19" s="64"/>
      <c r="E19" s="64"/>
      <c r="F19" s="65"/>
    </row>
    <row r="20" spans="2:15" ht="15.75" thickBot="1" x14ac:dyDescent="0.3">
      <c r="B20" s="10"/>
    </row>
    <row r="21" spans="2:15" s="11" customFormat="1" ht="26.25" thickBot="1" x14ac:dyDescent="0.3">
      <c r="B21" s="12" t="s">
        <v>10</v>
      </c>
      <c r="C21" s="13" t="s">
        <v>11</v>
      </c>
      <c r="D21" s="14" t="s">
        <v>12</v>
      </c>
      <c r="E21" s="15" t="s">
        <v>13</v>
      </c>
      <c r="F21" s="16" t="s">
        <v>14</v>
      </c>
      <c r="H21" s="17"/>
      <c r="L21" s="57"/>
    </row>
    <row r="22" spans="2:15" s="22" customFormat="1" ht="8.25" customHeight="1" thickBot="1" x14ac:dyDescent="0.3">
      <c r="B22" s="18"/>
      <c r="C22" s="19"/>
      <c r="D22" s="20"/>
      <c r="E22" s="21"/>
      <c r="F22" s="19"/>
      <c r="H22" s="23"/>
    </row>
    <row r="23" spans="2:15" ht="24.75" customHeight="1" thickBot="1" x14ac:dyDescent="0.3">
      <c r="B23" s="66" t="s">
        <v>15</v>
      </c>
      <c r="C23" s="67"/>
      <c r="D23" s="67"/>
      <c r="E23" s="67"/>
      <c r="F23" s="68"/>
      <c r="H23"/>
      <c r="K23" s="9"/>
      <c r="L23" t="s">
        <v>59</v>
      </c>
      <c r="M23" t="s">
        <v>61</v>
      </c>
      <c r="N23" t="s">
        <v>60</v>
      </c>
    </row>
    <row r="24" spans="2:15" s="33" customFormat="1" ht="25.5" customHeight="1" x14ac:dyDescent="0.25">
      <c r="B24" s="24" t="s">
        <v>16</v>
      </c>
      <c r="C24" s="25">
        <v>4</v>
      </c>
      <c r="D24" s="26" t="s">
        <v>17</v>
      </c>
      <c r="E24" s="27" t="str">
        <f>IF(H24=2,IF(D24&lt;&gt;"",IF(COUNTA(E26,E27,E28)=0,"VALIDÉE",IF(COUNTA(E26,E27,E28)=3,"NON VALIDÉE","PARTIELLEMENT VALIDÉE")),""),"")</f>
        <v/>
      </c>
      <c r="F24" s="28" t="str">
        <f>IF(D24&lt;&gt;"",IF(E24="VALIDÉE",I24,IF(E24="NON VALIDÉE",0,IF(E24="PARTIELLEMENT VALIDÉE",L24,""))),"")</f>
        <v/>
      </c>
      <c r="G24" s="29"/>
      <c r="H24" s="30">
        <f>SUM(H27:H28)/COUNTA(C27:C28)</f>
        <v>1.1000000000000001</v>
      </c>
      <c r="I24" s="31">
        <f>C24/SUM($C24:$C61)*20</f>
        <v>4</v>
      </c>
      <c r="J24" s="32">
        <f>IF(ISNUMBER(F24),1,0)</f>
        <v>0</v>
      </c>
      <c r="L24" s="33">
        <f>I24*L26</f>
        <v>4</v>
      </c>
      <c r="M24" s="33" t="e">
        <f>I24*M26</f>
        <v>#NUM!</v>
      </c>
      <c r="N24" s="33">
        <f>(I24)*N26</f>
        <v>0</v>
      </c>
      <c r="O24" s="29"/>
    </row>
    <row r="25" spans="2:15" ht="15" customHeight="1" outlineLevel="1" x14ac:dyDescent="0.25">
      <c r="B25" s="34" t="s">
        <v>18</v>
      </c>
      <c r="C25" s="35" t="s">
        <v>19</v>
      </c>
      <c r="D25" s="36" t="s">
        <v>20</v>
      </c>
      <c r="E25" s="36" t="s">
        <v>21</v>
      </c>
      <c r="F25" s="37"/>
      <c r="G25" s="38"/>
      <c r="H25" s="39"/>
      <c r="I25" s="39"/>
      <c r="L25">
        <f>COUNTA(E26:E28)</f>
        <v>0</v>
      </c>
      <c r="M25">
        <f>COUNTA(E26:E28)</f>
        <v>0</v>
      </c>
      <c r="N25">
        <f>COUNTA(E26:E28)</f>
        <v>0</v>
      </c>
    </row>
    <row r="26" spans="2:15" ht="15" customHeight="1" outlineLevel="1" x14ac:dyDescent="0.25">
      <c r="B26" s="40" t="s">
        <v>22</v>
      </c>
      <c r="C26" s="41" t="s">
        <v>17</v>
      </c>
      <c r="D26" s="42"/>
      <c r="E26" s="42"/>
      <c r="F26" s="43"/>
      <c r="H26">
        <f t="shared" ref="H26:H28" si="0">IF(COUNTA(C26)+COUNTA(D26)+COUNTA(E26)=2,2,IF(COUNTA(C26)+COUNTA(D26)+COUNTA(E26)=0,0,1.1))</f>
        <v>1.1000000000000001</v>
      </c>
      <c r="L26">
        <f>1-L25/COUNTA(C26:C28)</f>
        <v>1</v>
      </c>
      <c r="M26" t="e">
        <f>M25*LOG(M25)</f>
        <v>#NUM!</v>
      </c>
      <c r="N26">
        <f>N25/EXP(N25)</f>
        <v>0</v>
      </c>
    </row>
    <row r="27" spans="2:15" ht="15.75" outlineLevel="1" x14ac:dyDescent="0.25">
      <c r="B27" s="40" t="s">
        <v>23</v>
      </c>
      <c r="C27" s="41" t="s">
        <v>17</v>
      </c>
      <c r="D27" s="42"/>
      <c r="E27" s="42"/>
      <c r="F27" s="43"/>
      <c r="H27">
        <f t="shared" si="0"/>
        <v>1.1000000000000001</v>
      </c>
    </row>
    <row r="28" spans="2:15" ht="72.75" outlineLevel="1" thickBot="1" x14ac:dyDescent="0.3">
      <c r="B28" s="40" t="s">
        <v>24</v>
      </c>
      <c r="C28" s="44" t="s">
        <v>17</v>
      </c>
      <c r="D28" s="45"/>
      <c r="E28" s="45"/>
      <c r="F28" s="43"/>
      <c r="H28">
        <f t="shared" si="0"/>
        <v>1.1000000000000001</v>
      </c>
    </row>
    <row r="29" spans="2:15" s="33" customFormat="1" ht="30" customHeight="1" x14ac:dyDescent="0.25">
      <c r="B29" s="24" t="s">
        <v>25</v>
      </c>
      <c r="C29" s="25">
        <v>4</v>
      </c>
      <c r="D29" s="26" t="s">
        <v>17</v>
      </c>
      <c r="E29" s="27" t="str">
        <f>IF(H29=2,IF(D29&lt;&gt;"",IF(COUNTA(E33,E34,E35,E36)=0,"VALIDÉE",IF(COUNTA(E33,E34,E35,E36)=4,"NON VALIDÉE","PARTIELLEMENT VALIDÉE")),""),"")</f>
        <v/>
      </c>
      <c r="F29" s="28" t="str">
        <f>IF(D29&lt;&gt;"",IF(E29="VALIDÉE",I29,IF(E29="NON VALIDÉE",0,IF(E29="PARTIELLEMENT VALIDÉE",L29+K30,""))),"")</f>
        <v/>
      </c>
      <c r="G29" s="29"/>
      <c r="H29" s="30">
        <f>SUM(H31:H38)/COUNTA(C31:C38)</f>
        <v>1.1000000000000001</v>
      </c>
      <c r="I29" s="31">
        <f>C29/SUM($C24:$C61)*20</f>
        <v>4</v>
      </c>
      <c r="J29" s="32">
        <f>IF(ISNUMBER(F29),1,0)</f>
        <v>0</v>
      </c>
      <c r="L29" s="33">
        <f>I29*L31</f>
        <v>4</v>
      </c>
      <c r="N29" s="33">
        <f>I29*N31</f>
        <v>0</v>
      </c>
    </row>
    <row r="30" spans="2:15" ht="15" customHeight="1" outlineLevel="1" x14ac:dyDescent="0.25">
      <c r="B30" s="34" t="s">
        <v>18</v>
      </c>
      <c r="C30" s="35" t="s">
        <v>19</v>
      </c>
      <c r="D30" s="36" t="s">
        <v>20</v>
      </c>
      <c r="E30" s="36" t="s">
        <v>21</v>
      </c>
      <c r="F30" s="37"/>
      <c r="G30" s="38"/>
      <c r="H30" s="39"/>
      <c r="I30" s="39"/>
      <c r="K30">
        <f>SUM(K31:K38)</f>
        <v>0</v>
      </c>
      <c r="L30">
        <f>COUNTA(E33:E36)</f>
        <v>0</v>
      </c>
      <c r="N30">
        <f>COUNTA(E33:E36)</f>
        <v>0</v>
      </c>
    </row>
    <row r="31" spans="2:15" ht="15" customHeight="1" outlineLevel="1" x14ac:dyDescent="0.25">
      <c r="B31" s="40" t="s">
        <v>26</v>
      </c>
      <c r="C31" s="42"/>
      <c r="D31" s="42"/>
      <c r="E31" s="42"/>
      <c r="F31" s="43"/>
      <c r="H31">
        <f t="shared" ref="H31:H38" si="1">IF(COUNTA(C31)+COUNTA(D31)+COUNTA(E31)=2,2,IF(COUNTA(C31)+COUNTA(D31)+COUNTA(E31)=0,0,1.1))</f>
        <v>0</v>
      </c>
      <c r="K31" s="9">
        <f>IF(AND(C31&lt;&gt;"",D31&lt;&gt;"",D$29&lt;&gt;""),2/8,0)</f>
        <v>0</v>
      </c>
      <c r="L31">
        <f>1-L30/COUNTA(C33:C36)</f>
        <v>1</v>
      </c>
      <c r="N31">
        <f>N30/EXP(N30)</f>
        <v>0</v>
      </c>
    </row>
    <row r="32" spans="2:15" ht="15.75" outlineLevel="1" x14ac:dyDescent="0.25">
      <c r="B32" s="40" t="s">
        <v>27</v>
      </c>
      <c r="C32" s="42"/>
      <c r="D32" s="42"/>
      <c r="E32" s="42"/>
      <c r="F32" s="43"/>
      <c r="H32">
        <f t="shared" si="1"/>
        <v>0</v>
      </c>
      <c r="K32" s="9">
        <f>IF(AND(C32&lt;&gt;"",D32&lt;&gt;"",D$29&lt;&gt;""),2/8,0)</f>
        <v>0</v>
      </c>
    </row>
    <row r="33" spans="2:12" ht="48" outlineLevel="1" x14ac:dyDescent="0.25">
      <c r="B33" s="40" t="s">
        <v>28</v>
      </c>
      <c r="C33" s="41" t="s">
        <v>17</v>
      </c>
      <c r="D33" s="42"/>
      <c r="E33" s="42"/>
      <c r="F33" s="43"/>
      <c r="H33">
        <f t="shared" si="1"/>
        <v>1.1000000000000001</v>
      </c>
    </row>
    <row r="34" spans="2:12" ht="15.75" outlineLevel="1" x14ac:dyDescent="0.25">
      <c r="B34" s="40" t="s">
        <v>29</v>
      </c>
      <c r="C34" s="41" t="s">
        <v>17</v>
      </c>
      <c r="D34" s="42"/>
      <c r="E34" s="42"/>
      <c r="F34" s="43"/>
      <c r="H34">
        <f t="shared" si="1"/>
        <v>1.1000000000000001</v>
      </c>
    </row>
    <row r="35" spans="2:12" ht="15.75" outlineLevel="1" x14ac:dyDescent="0.25">
      <c r="B35" s="40" t="s">
        <v>30</v>
      </c>
      <c r="C35" s="41" t="s">
        <v>17</v>
      </c>
      <c r="D35" s="42"/>
      <c r="E35" s="42"/>
      <c r="F35" s="43"/>
      <c r="H35">
        <f t="shared" si="1"/>
        <v>1.1000000000000001</v>
      </c>
    </row>
    <row r="36" spans="2:12" ht="15.75" outlineLevel="1" x14ac:dyDescent="0.25">
      <c r="B36" s="40" t="s">
        <v>31</v>
      </c>
      <c r="C36" s="41" t="s">
        <v>17</v>
      </c>
      <c r="D36" s="42"/>
      <c r="E36" s="42"/>
      <c r="F36" s="43"/>
      <c r="H36">
        <f t="shared" si="1"/>
        <v>1.1000000000000001</v>
      </c>
    </row>
    <row r="37" spans="2:12" ht="15.75" outlineLevel="1" x14ac:dyDescent="0.25">
      <c r="B37" s="58" t="s">
        <v>32</v>
      </c>
      <c r="C37" s="59"/>
      <c r="D37" s="42"/>
      <c r="E37" s="42"/>
      <c r="F37" s="43"/>
      <c r="H37">
        <f t="shared" si="1"/>
        <v>0</v>
      </c>
      <c r="K37" s="9">
        <f>IF(AND(C37&lt;&gt;"",D37&lt;&gt;"",D$29&lt;&gt;""),2/8,0)</f>
        <v>0</v>
      </c>
    </row>
    <row r="38" spans="2:12" ht="16.5" outlineLevel="1" thickBot="1" x14ac:dyDescent="0.3">
      <c r="B38" s="46" t="s">
        <v>33</v>
      </c>
      <c r="C38" s="47"/>
      <c r="D38" s="47"/>
      <c r="E38" s="47"/>
      <c r="F38" s="48"/>
      <c r="H38">
        <f t="shared" si="1"/>
        <v>0</v>
      </c>
      <c r="K38" s="9">
        <f>IF(AND(C38&lt;&gt;"",D38&lt;&gt;"",D$29&lt;&gt;""),2/8,0)</f>
        <v>0</v>
      </c>
    </row>
    <row r="39" spans="2:12" ht="24.75" customHeight="1" thickBot="1" x14ac:dyDescent="0.3">
      <c r="B39" s="66" t="s">
        <v>58</v>
      </c>
      <c r="C39" s="67"/>
      <c r="D39" s="67"/>
      <c r="E39" s="67"/>
      <c r="F39" s="68"/>
      <c r="H39"/>
      <c r="K39" s="9"/>
    </row>
    <row r="40" spans="2:12" s="33" customFormat="1" ht="30" customHeight="1" x14ac:dyDescent="0.25">
      <c r="B40" s="24" t="s">
        <v>34</v>
      </c>
      <c r="C40" s="25">
        <v>4</v>
      </c>
      <c r="D40" s="26" t="s">
        <v>17</v>
      </c>
      <c r="E40" s="27" t="str">
        <f>IF(H40=2,IF(D40&lt;&gt;"",IF(COUNTA(E43,E45,E46,E47)=0,"VALIDÉE",IF(COUNTA(E43,E45,E46,E47)=4,"NON VALIDÉE","PARTIELLEMENT VALIDÉE")),""),"")</f>
        <v/>
      </c>
      <c r="F40" s="28" t="str">
        <f>IF(D40&lt;&gt;"",IF(E40="VALIDÉE",I40,IF(E40="NON VALIDÉE",0,IF(E40="PARTIELLEMENT VALIDÉE",L40+K41,""))),"")</f>
        <v/>
      </c>
      <c r="G40" s="29"/>
      <c r="H40" s="30">
        <f>SUM(H42:H47)/COUNTA(C42:C47)</f>
        <v>1.1000000000000001</v>
      </c>
      <c r="I40" s="31">
        <f>C40/SUM($C24:$C61)*20</f>
        <v>4</v>
      </c>
      <c r="J40" s="32">
        <f>IF(ISNUMBER(F40),1,0)</f>
        <v>0</v>
      </c>
      <c r="L40" s="33">
        <f>I40*L42</f>
        <v>4</v>
      </c>
    </row>
    <row r="41" spans="2:12" ht="15" customHeight="1" outlineLevel="1" x14ac:dyDescent="0.25">
      <c r="B41" s="34" t="s">
        <v>18</v>
      </c>
      <c r="C41" s="35" t="s">
        <v>19</v>
      </c>
      <c r="D41" s="36" t="s">
        <v>20</v>
      </c>
      <c r="E41" s="36" t="s">
        <v>21</v>
      </c>
      <c r="F41" s="37"/>
      <c r="G41" s="38"/>
      <c r="H41" s="39"/>
      <c r="I41" s="39"/>
      <c r="K41">
        <f>SUM(K42:K47)</f>
        <v>0</v>
      </c>
      <c r="L41">
        <f>COUNTA(E43,E45:E47)</f>
        <v>0</v>
      </c>
    </row>
    <row r="42" spans="2:12" ht="63.75" customHeight="1" outlineLevel="1" x14ac:dyDescent="0.25">
      <c r="B42" s="40" t="s">
        <v>35</v>
      </c>
      <c r="C42" s="42"/>
      <c r="D42" s="42"/>
      <c r="E42" s="42"/>
      <c r="F42" s="43"/>
      <c r="H42">
        <f t="shared" ref="H42:H53" si="2">IF(COUNTA(C42)+COUNTA(D42)+COUNTA(E42)=2,2,IF(COUNTA(C42)+COUNTA(D42)+COUNTA(E42)=0,0,1.1))</f>
        <v>0</v>
      </c>
      <c r="K42" s="9">
        <f>IF(AND(C42&lt;&gt;"",D42&lt;&gt;"",D$40&lt;&gt;""),2/8,0)</f>
        <v>0</v>
      </c>
      <c r="L42">
        <f>1-L41/COUNTA(C43,C45:C47)</f>
        <v>1</v>
      </c>
    </row>
    <row r="43" spans="2:12" ht="15.75" outlineLevel="1" x14ac:dyDescent="0.25">
      <c r="B43" s="40" t="s">
        <v>36</v>
      </c>
      <c r="C43" s="41" t="s">
        <v>17</v>
      </c>
      <c r="D43" s="42"/>
      <c r="E43" s="42"/>
      <c r="F43" s="43"/>
      <c r="H43">
        <f t="shared" si="2"/>
        <v>1.1000000000000001</v>
      </c>
      <c r="K43" s="9"/>
    </row>
    <row r="44" spans="2:12" ht="15.75" outlineLevel="1" x14ac:dyDescent="0.25">
      <c r="B44" s="58" t="s">
        <v>37</v>
      </c>
      <c r="C44" s="59"/>
      <c r="D44" s="42"/>
      <c r="E44" s="42"/>
      <c r="F44" s="43"/>
      <c r="H44">
        <f t="shared" si="2"/>
        <v>0</v>
      </c>
      <c r="K44" s="9">
        <f>IF(AND(C44&lt;&gt;"",D44&lt;&gt;"",D$40&lt;&gt;""),2/8,0)</f>
        <v>0</v>
      </c>
    </row>
    <row r="45" spans="2:12" ht="15.75" outlineLevel="1" x14ac:dyDescent="0.25">
      <c r="B45" s="40" t="s">
        <v>38</v>
      </c>
      <c r="C45" s="41" t="s">
        <v>17</v>
      </c>
      <c r="D45" s="42"/>
      <c r="E45" s="42"/>
      <c r="F45" s="43"/>
      <c r="H45">
        <f t="shared" si="2"/>
        <v>1.1000000000000001</v>
      </c>
      <c r="K45" s="9"/>
    </row>
    <row r="46" spans="2:12" ht="15.75" outlineLevel="1" x14ac:dyDescent="0.25">
      <c r="B46" s="40" t="s">
        <v>39</v>
      </c>
      <c r="C46" s="41" t="s">
        <v>17</v>
      </c>
      <c r="D46" s="42"/>
      <c r="E46" s="42"/>
      <c r="F46" s="43"/>
      <c r="H46">
        <f t="shared" si="2"/>
        <v>1.1000000000000001</v>
      </c>
      <c r="K46" s="9"/>
    </row>
    <row r="47" spans="2:12" ht="16.5" outlineLevel="1" thickBot="1" x14ac:dyDescent="0.3">
      <c r="B47" s="46" t="s">
        <v>40</v>
      </c>
      <c r="C47" s="49" t="s">
        <v>17</v>
      </c>
      <c r="D47" s="47"/>
      <c r="E47" s="47"/>
      <c r="F47" s="48"/>
      <c r="H47">
        <f t="shared" si="2"/>
        <v>1.1000000000000001</v>
      </c>
      <c r="K47" s="9"/>
    </row>
    <row r="48" spans="2:12" s="33" customFormat="1" ht="25.5" customHeight="1" x14ac:dyDescent="0.25">
      <c r="B48" s="24" t="s">
        <v>41</v>
      </c>
      <c r="C48" s="25">
        <v>4</v>
      </c>
      <c r="D48" s="26" t="s">
        <v>17</v>
      </c>
      <c r="E48" s="27" t="str">
        <f>IF(H48=2,IF(D48&lt;&gt;"",IF(COUNTA(E50,E52)=0,"VALIDÉE",IF(COUNTA(E50,E52)=2,"NON VALIDÉE","PARTIELLEMENT VALIDÉE")),""),"")</f>
        <v/>
      </c>
      <c r="F48" s="28" t="str">
        <f>IF(D48&lt;&gt;"",IF(E48="VALIDÉE",I48,IF(E48="NON VALIDÉE",0,IF(E48="PARTIELLEMENT VALIDÉE",L48+K49,""))),"")</f>
        <v/>
      </c>
      <c r="G48" s="29"/>
      <c r="H48" s="30">
        <f>SUM(H50:H53)/COUNTA(C50:C53)</f>
        <v>1.1000000000000001</v>
      </c>
      <c r="I48" s="31">
        <f>C48/SUM($C24:$C61)*20</f>
        <v>4</v>
      </c>
      <c r="J48" s="32">
        <f>IF(ISNUMBER(F48),1,0)</f>
        <v>0</v>
      </c>
      <c r="L48" s="33">
        <f>I48*L50</f>
        <v>4</v>
      </c>
    </row>
    <row r="49" spans="2:12" ht="15" customHeight="1" outlineLevel="1" x14ac:dyDescent="0.25">
      <c r="B49" s="34" t="s">
        <v>18</v>
      </c>
      <c r="C49" s="35" t="s">
        <v>19</v>
      </c>
      <c r="D49" s="36" t="s">
        <v>20</v>
      </c>
      <c r="E49" s="36" t="s">
        <v>21</v>
      </c>
      <c r="F49" s="37"/>
      <c r="G49" s="38"/>
      <c r="H49" s="39"/>
      <c r="I49" s="39"/>
      <c r="K49">
        <f>SUM(K50:K53)</f>
        <v>0</v>
      </c>
      <c r="L49">
        <f>COUNTA(E50,E52)</f>
        <v>0</v>
      </c>
    </row>
    <row r="50" spans="2:12" ht="15" customHeight="1" outlineLevel="1" x14ac:dyDescent="0.25">
      <c r="B50" s="40" t="s">
        <v>42</v>
      </c>
      <c r="C50" s="41" t="s">
        <v>17</v>
      </c>
      <c r="D50" s="42"/>
      <c r="E50" s="42"/>
      <c r="F50" s="43"/>
      <c r="H50">
        <f t="shared" si="2"/>
        <v>1.1000000000000001</v>
      </c>
      <c r="L50">
        <f>1-L49/COUNTA(C50,C52)</f>
        <v>1</v>
      </c>
    </row>
    <row r="51" spans="2:12" ht="15.75" outlineLevel="1" x14ac:dyDescent="0.25">
      <c r="B51" s="40" t="s">
        <v>43</v>
      </c>
      <c r="C51" s="42"/>
      <c r="D51" s="42"/>
      <c r="E51" s="42"/>
      <c r="F51" s="43"/>
      <c r="H51">
        <f t="shared" si="2"/>
        <v>0</v>
      </c>
      <c r="K51" s="9">
        <f>IF(AND(C51&lt;&gt;"",D51&lt;&gt;"",D$48&lt;&gt;""),2/8,0)</f>
        <v>0</v>
      </c>
    </row>
    <row r="52" spans="2:12" ht="15" customHeight="1" outlineLevel="1" x14ac:dyDescent="0.25">
      <c r="B52" s="40" t="s">
        <v>44</v>
      </c>
      <c r="C52" s="41" t="s">
        <v>17</v>
      </c>
      <c r="D52" s="42"/>
      <c r="E52" s="42"/>
      <c r="F52" s="43"/>
      <c r="H52">
        <f t="shared" si="2"/>
        <v>1.1000000000000001</v>
      </c>
      <c r="K52" s="9"/>
    </row>
    <row r="53" spans="2:12" ht="16.5" outlineLevel="1" thickBot="1" x14ac:dyDescent="0.3">
      <c r="B53" s="46" t="s">
        <v>45</v>
      </c>
      <c r="C53" s="47"/>
      <c r="D53" s="47"/>
      <c r="E53" s="47"/>
      <c r="F53" s="48"/>
      <c r="H53">
        <f t="shared" si="2"/>
        <v>0</v>
      </c>
      <c r="K53" s="9">
        <f>IF(AND(C53&lt;&gt;"",D53&lt;&gt;"",D$48&lt;&gt;""),2/8,0)</f>
        <v>0</v>
      </c>
    </row>
    <row r="54" spans="2:12" s="33" customFormat="1" ht="25.5" customHeight="1" x14ac:dyDescent="0.25">
      <c r="B54" s="24" t="s">
        <v>46</v>
      </c>
      <c r="C54" s="25">
        <v>4</v>
      </c>
      <c r="D54" s="26" t="s">
        <v>17</v>
      </c>
      <c r="E54" s="27" t="str">
        <f>IF(H54=2,IF(D54&lt;&gt;"",IF(COUNTA(E56,E57,E58,E59,E60,E61)=0,"VALIDÉE",IF(COUNTA(E56,E57,E58,E59,E60,E61)=6,"NON VALIDÉE","PARTIELLEMENT VALIDÉE")),""),"")</f>
        <v/>
      </c>
      <c r="F54" s="28" t="str">
        <f>IF(D54&lt;&gt;"",IF(E54="VALIDÉE",I54,IF(E54="NON VALIDÉE",0,IF(E54="PARTIELLEMENT VALIDÉE",L54+K55,""))),"")</f>
        <v/>
      </c>
      <c r="G54" s="29"/>
      <c r="H54" s="30">
        <f>SUM(H56:H62)/COUNTA(C56:C62)</f>
        <v>1.0999999999999999</v>
      </c>
      <c r="I54" s="31">
        <f>C54/SUM($C24:$C61)*20</f>
        <v>4</v>
      </c>
      <c r="J54" s="32">
        <f>IF(ISNUMBER(F54),1,0)</f>
        <v>0</v>
      </c>
      <c r="L54" s="33">
        <f>I54*L56</f>
        <v>4</v>
      </c>
    </row>
    <row r="55" spans="2:12" ht="15" customHeight="1" outlineLevel="1" x14ac:dyDescent="0.25">
      <c r="B55" s="34" t="s">
        <v>18</v>
      </c>
      <c r="C55" s="35" t="s">
        <v>19</v>
      </c>
      <c r="D55" s="36" t="s">
        <v>20</v>
      </c>
      <c r="E55" s="36" t="s">
        <v>21</v>
      </c>
      <c r="F55" s="37"/>
      <c r="G55" s="38"/>
      <c r="H55" s="39"/>
      <c r="I55" s="39"/>
      <c r="K55">
        <f>SUM(K56:K61)</f>
        <v>0</v>
      </c>
      <c r="L55">
        <f>COUNTA(E56:E61)</f>
        <v>0</v>
      </c>
    </row>
    <row r="56" spans="2:12" ht="15" customHeight="1" outlineLevel="1" x14ac:dyDescent="0.25">
      <c r="B56" s="40" t="s">
        <v>47</v>
      </c>
      <c r="C56" s="41" t="s">
        <v>17</v>
      </c>
      <c r="D56" s="42"/>
      <c r="E56" s="42"/>
      <c r="F56" s="43"/>
      <c r="H56">
        <f t="shared" ref="H56:H61" si="3">IF(COUNTA(C56)+COUNTA(D56)+COUNTA(E56)=2,2,IF(COUNTA(C56)+COUNTA(D56)+COUNTA(E56)=0,0,1.1))</f>
        <v>1.1000000000000001</v>
      </c>
      <c r="K56" s="9"/>
      <c r="L56">
        <f>1-L55/COUNTA(C56:C61)</f>
        <v>1</v>
      </c>
    </row>
    <row r="57" spans="2:12" ht="15.75" outlineLevel="1" x14ac:dyDescent="0.25">
      <c r="B57" s="40" t="s">
        <v>48</v>
      </c>
      <c r="C57" s="41" t="s">
        <v>17</v>
      </c>
      <c r="D57" s="42"/>
      <c r="E57" s="42"/>
      <c r="F57" s="43"/>
      <c r="H57">
        <f t="shared" si="3"/>
        <v>1.1000000000000001</v>
      </c>
      <c r="K57" s="9"/>
    </row>
    <row r="58" spans="2:12" ht="15.75" outlineLevel="1" x14ac:dyDescent="0.25">
      <c r="B58" s="40" t="s">
        <v>49</v>
      </c>
      <c r="C58" s="41" t="s">
        <v>17</v>
      </c>
      <c r="D58" s="42"/>
      <c r="E58" s="42"/>
      <c r="F58" s="43"/>
      <c r="H58">
        <f t="shared" si="3"/>
        <v>1.1000000000000001</v>
      </c>
      <c r="K58" s="9"/>
    </row>
    <row r="59" spans="2:12" ht="15.75" outlineLevel="1" x14ac:dyDescent="0.25">
      <c r="B59" s="40" t="s">
        <v>50</v>
      </c>
      <c r="C59" s="41" t="s">
        <v>17</v>
      </c>
      <c r="D59" s="42"/>
      <c r="E59" s="42"/>
      <c r="F59" s="43"/>
      <c r="H59">
        <f t="shared" si="3"/>
        <v>1.1000000000000001</v>
      </c>
      <c r="K59" s="9"/>
    </row>
    <row r="60" spans="2:12" ht="15.75" outlineLevel="1" x14ac:dyDescent="0.25">
      <c r="B60" s="40" t="s">
        <v>51</v>
      </c>
      <c r="C60" s="41" t="s">
        <v>17</v>
      </c>
      <c r="D60" s="42"/>
      <c r="E60" s="42"/>
      <c r="F60" s="43"/>
      <c r="H60">
        <f t="shared" si="3"/>
        <v>1.1000000000000001</v>
      </c>
      <c r="K60" s="9"/>
    </row>
    <row r="61" spans="2:12" ht="16.5" outlineLevel="1" thickBot="1" x14ac:dyDescent="0.3">
      <c r="B61" s="46" t="s">
        <v>52</v>
      </c>
      <c r="C61" s="41" t="s">
        <v>17</v>
      </c>
      <c r="D61" s="47"/>
      <c r="E61" s="47"/>
      <c r="F61" s="48"/>
      <c r="H61">
        <f t="shared" si="3"/>
        <v>1.1000000000000001</v>
      </c>
      <c r="K61" s="9"/>
    </row>
    <row r="62" spans="2:12" x14ac:dyDescent="0.25">
      <c r="F62" s="38"/>
      <c r="G62" s="38"/>
      <c r="H62" s="39"/>
      <c r="I62" s="39"/>
    </row>
    <row r="63" spans="2:12" s="11" customFormat="1" ht="24.75" customHeight="1" x14ac:dyDescent="0.25">
      <c r="B63" s="51"/>
      <c r="E63" s="52" t="s">
        <v>53</v>
      </c>
      <c r="F63" s="53" t="str">
        <f>IF(PRODUCT(J54,J48,J40,J29,J24)&lt;&gt;0,IF((ROUNDUP((SUM(F54,F48,F40,F29,F24)+K63)/5,1)*5)&gt;=20,20,ROUNDUP((SUM(F54,F48,F40,F29,F24)+K63)/5,1)*5),"")</f>
        <v/>
      </c>
      <c r="G63" s="54" t="s">
        <v>54</v>
      </c>
      <c r="H63" s="30"/>
      <c r="I63" s="30">
        <f>SUM(I24:I54)</f>
        <v>20</v>
      </c>
      <c r="K63" s="17">
        <f>SUM(K53,K51,K42,K38,K32,K31)*2/6</f>
        <v>0</v>
      </c>
    </row>
    <row r="64" spans="2:12" ht="24" x14ac:dyDescent="0.25">
      <c r="B64" s="51" t="s">
        <v>55</v>
      </c>
    </row>
    <row r="66" spans="2:6" ht="109.5" customHeight="1" x14ac:dyDescent="0.25">
      <c r="B66" s="69" t="s">
        <v>62</v>
      </c>
      <c r="C66" s="70"/>
      <c r="D66" s="70"/>
      <c r="E66" s="70"/>
      <c r="F66" s="71"/>
    </row>
    <row r="68" spans="2:6" x14ac:dyDescent="0.25">
      <c r="B68" s="55" t="s">
        <v>56</v>
      </c>
      <c r="C68" s="60" t="s">
        <v>57</v>
      </c>
      <c r="D68" s="60"/>
      <c r="E68" s="60"/>
      <c r="F68" s="60"/>
    </row>
    <row r="69" spans="2:6" ht="97.5" customHeight="1" x14ac:dyDescent="0.25">
      <c r="B69" s="56"/>
      <c r="C69" s="61"/>
      <c r="D69" s="61"/>
      <c r="E69" s="61"/>
      <c r="F69" s="61"/>
    </row>
  </sheetData>
  <mergeCells count="14">
    <mergeCell ref="C14:F14"/>
    <mergeCell ref="B3:F3"/>
    <mergeCell ref="B6:F6"/>
    <mergeCell ref="B9:F9"/>
    <mergeCell ref="C12:F12"/>
    <mergeCell ref="C13:F13"/>
    <mergeCell ref="C68:F68"/>
    <mergeCell ref="C69:F69"/>
    <mergeCell ref="C15:F15"/>
    <mergeCell ref="C16:F16"/>
    <mergeCell ref="B19:F19"/>
    <mergeCell ref="B23:F23"/>
    <mergeCell ref="B39:F39"/>
    <mergeCell ref="B66:F66"/>
  </mergeCells>
  <conditionalFormatting sqref="D26:E26">
    <cfRule type="duplicateValues" dxfId="41" priority="51"/>
  </conditionalFormatting>
  <conditionalFormatting sqref="D27:E27">
    <cfRule type="duplicateValues" dxfId="40" priority="50"/>
  </conditionalFormatting>
  <conditionalFormatting sqref="D28:E28">
    <cfRule type="duplicateValues" dxfId="39" priority="49"/>
  </conditionalFormatting>
  <conditionalFormatting sqref="D31:E31">
    <cfRule type="duplicateValues" dxfId="38" priority="48"/>
  </conditionalFormatting>
  <conditionalFormatting sqref="D32:E32">
    <cfRule type="duplicateValues" dxfId="37" priority="47"/>
  </conditionalFormatting>
  <conditionalFormatting sqref="D33:E33">
    <cfRule type="duplicateValues" dxfId="36" priority="46"/>
  </conditionalFormatting>
  <conditionalFormatting sqref="D34:E34">
    <cfRule type="duplicateValues" dxfId="35" priority="45"/>
  </conditionalFormatting>
  <conditionalFormatting sqref="D35:E35">
    <cfRule type="duplicateValues" dxfId="34" priority="44"/>
  </conditionalFormatting>
  <conditionalFormatting sqref="D36:E36">
    <cfRule type="duplicateValues" dxfId="33" priority="43"/>
  </conditionalFormatting>
  <conditionalFormatting sqref="D37:E37">
    <cfRule type="duplicateValues" dxfId="32" priority="42"/>
  </conditionalFormatting>
  <conditionalFormatting sqref="D38:E38">
    <cfRule type="duplicateValues" dxfId="31" priority="41"/>
  </conditionalFormatting>
  <conditionalFormatting sqref="D42:E42">
    <cfRule type="duplicateValues" dxfId="30" priority="40"/>
  </conditionalFormatting>
  <conditionalFormatting sqref="D43:E43">
    <cfRule type="duplicateValues" dxfId="29" priority="39"/>
  </conditionalFormatting>
  <conditionalFormatting sqref="D44:E44">
    <cfRule type="duplicateValues" dxfId="28" priority="38"/>
  </conditionalFormatting>
  <conditionalFormatting sqref="D45:E45">
    <cfRule type="duplicateValues" dxfId="27" priority="37"/>
  </conditionalFormatting>
  <conditionalFormatting sqref="D46:E46">
    <cfRule type="duplicateValues" dxfId="26" priority="36"/>
  </conditionalFormatting>
  <conditionalFormatting sqref="D47:E47">
    <cfRule type="duplicateValues" dxfId="25" priority="35"/>
  </conditionalFormatting>
  <conditionalFormatting sqref="D50:E50">
    <cfRule type="duplicateValues" dxfId="24" priority="34"/>
  </conditionalFormatting>
  <conditionalFormatting sqref="D51:E51">
    <cfRule type="duplicateValues" dxfId="23" priority="33"/>
  </conditionalFormatting>
  <conditionalFormatting sqref="D52:E52">
    <cfRule type="duplicateValues" dxfId="22" priority="32"/>
  </conditionalFormatting>
  <conditionalFormatting sqref="D53:E53">
    <cfRule type="duplicateValues" dxfId="21" priority="31"/>
  </conditionalFormatting>
  <conditionalFormatting sqref="D56:E56">
    <cfRule type="duplicateValues" dxfId="20" priority="30"/>
  </conditionalFormatting>
  <conditionalFormatting sqref="D57:E57">
    <cfRule type="duplicateValues" dxfId="19" priority="29"/>
  </conditionalFormatting>
  <conditionalFormatting sqref="D58:E58">
    <cfRule type="duplicateValues" dxfId="18" priority="28"/>
  </conditionalFormatting>
  <conditionalFormatting sqref="D59:E59">
    <cfRule type="duplicateValues" dxfId="17" priority="27"/>
  </conditionalFormatting>
  <conditionalFormatting sqref="D60:E60">
    <cfRule type="duplicateValues" dxfId="16" priority="26"/>
  </conditionalFormatting>
  <conditionalFormatting sqref="D61:E61">
    <cfRule type="duplicateValues" dxfId="15" priority="25"/>
  </conditionalFormatting>
  <conditionalFormatting sqref="E24">
    <cfRule type="beginsWith" dxfId="14" priority="13" operator="beginsWith" text="PARTIELLEMENT VALIDÉE">
      <formula>LEFT(E24,LEN("PARTIELLEMENT VALIDÉE"))="PARTIELLEMENT VALIDÉE"</formula>
    </cfRule>
    <cfRule type="beginsWith" dxfId="13" priority="15" operator="beginsWith" text="NON VALIDÉE">
      <formula>LEFT(E24,LEN("NON VALIDÉE"))="NON VALIDÉE"</formula>
    </cfRule>
    <cfRule type="containsText" dxfId="12" priority="16" operator="containsText" text="VALIDÉE">
      <formula>NOT(ISERROR(SEARCH("VALIDÉE",E24)))</formula>
    </cfRule>
  </conditionalFormatting>
  <conditionalFormatting sqref="E29">
    <cfRule type="beginsWith" dxfId="11" priority="10" operator="beginsWith" text="PARTIELLEMENT VALIDÉE">
      <formula>LEFT(E29,LEN("PARTIELLEMENT VALIDÉE"))="PARTIELLEMENT VALIDÉE"</formula>
    </cfRule>
    <cfRule type="beginsWith" dxfId="10" priority="11" operator="beginsWith" text="NON VALIDÉE">
      <formula>LEFT(E29,LEN("NON VALIDÉE"))="NON VALIDÉE"</formula>
    </cfRule>
    <cfRule type="containsText" dxfId="9" priority="12" operator="containsText" text="VALIDÉE">
      <formula>NOT(ISERROR(SEARCH("VALIDÉE",E29)))</formula>
    </cfRule>
  </conditionalFormatting>
  <conditionalFormatting sqref="E40">
    <cfRule type="beginsWith" dxfId="8" priority="7" operator="beginsWith" text="PARTIELLEMENT VALIDÉE">
      <formula>LEFT(E40,LEN("PARTIELLEMENT VALIDÉE"))="PARTIELLEMENT VALIDÉE"</formula>
    </cfRule>
    <cfRule type="beginsWith" dxfId="7" priority="8" operator="beginsWith" text="NON VALIDÉE">
      <formula>LEFT(E40,LEN("NON VALIDÉE"))="NON VALIDÉE"</formula>
    </cfRule>
    <cfRule type="containsText" dxfId="6" priority="9" operator="containsText" text="VALIDÉE">
      <formula>NOT(ISERROR(SEARCH("VALIDÉE",E40)))</formula>
    </cfRule>
  </conditionalFormatting>
  <conditionalFormatting sqref="E48">
    <cfRule type="beginsWith" dxfId="5" priority="4" operator="beginsWith" text="PARTIELLEMENT VALIDÉE">
      <formula>LEFT(E48,LEN("PARTIELLEMENT VALIDÉE"))="PARTIELLEMENT VALIDÉE"</formula>
    </cfRule>
    <cfRule type="beginsWith" dxfId="4" priority="5" operator="beginsWith" text="NON VALIDÉE">
      <formula>LEFT(E48,LEN("NON VALIDÉE"))="NON VALIDÉE"</formula>
    </cfRule>
    <cfRule type="containsText" dxfId="3" priority="6" operator="containsText" text="VALIDÉE">
      <formula>NOT(ISERROR(SEARCH("VALIDÉE",E48)))</formula>
    </cfRule>
  </conditionalFormatting>
  <conditionalFormatting sqref="E54">
    <cfRule type="beginsWith" dxfId="2" priority="1" operator="beginsWith" text="PARTIELLEMENT VALIDÉE">
      <formula>LEFT(E54,LEN("PARTIELLEMENT VALIDÉE"))="PARTIELLEMENT VALIDÉE"</formula>
    </cfRule>
    <cfRule type="beginsWith" dxfId="1" priority="2" operator="beginsWith" text="NON VALIDÉE">
      <formula>LEFT(E54,LEN("NON VALIDÉE"))="NON VALIDÉE"</formula>
    </cfRule>
    <cfRule type="containsText" dxfId="0" priority="3" operator="containsText" text="VALIDÉE">
      <formula>NOT(ISERROR(SEARCH("VALIDÉE",E54)))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&amp;LSous épreuve E32 : Préparation, installation, mise en service, maintenance d'un systéme numérique&amp;R&amp;P/&amp;N</oddFooter>
  </headerFooter>
  <rowBreaks count="1" manualBreakCount="1">
    <brk id="53" max="16383" man="1"/>
  </rowBreaks>
  <colBreaks count="1" manualBreakCount="1">
    <brk id="1" max="7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Bac Pro SN Grille E32</vt:lpstr>
      <vt:lpstr>'Bac Pro SN Grille E32'!Zone_d_impression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abauvin</dc:creator>
  <cp:lastModifiedBy>thierry camus</cp:lastModifiedBy>
  <cp:lastPrinted>2016-04-23T11:29:47Z</cp:lastPrinted>
  <dcterms:created xsi:type="dcterms:W3CDTF">2016-04-17T07:18:22Z</dcterms:created>
  <dcterms:modified xsi:type="dcterms:W3CDTF">2016-09-12T13:39:00Z</dcterms:modified>
</cp:coreProperties>
</file>