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ilisateurs\nmorel1\Documents\Lyon\Technologie\Réforme_2016\GT_techno\"/>
    </mc:Choice>
  </mc:AlternateContent>
  <bookViews>
    <workbookView xWindow="0" yWindow="0" windowWidth="19200" windowHeight="7155"/>
  </bookViews>
  <sheets>
    <sheet name="Programme" sheetId="9" r:id="rId1"/>
    <sheet name="Thèmes" sheetId="6" r:id="rId2"/>
    <sheet name="Progression" sheetId="1" r:id="rId3"/>
    <sheet name="P1.x" sheetId="10" r:id="rId4"/>
    <sheet name="P2.x" sheetId="11" r:id="rId5"/>
    <sheet name="P7.x" sheetId="8" r:id="rId6"/>
    <sheet name="P7.4" sheetId="13" r:id="rId7"/>
    <sheet name="P9.x" sheetId="14" r:id="rId8"/>
    <sheet name="P9.1" sheetId="12" r:id="rId9"/>
  </sheets>
  <calcPr calcId="152511"/>
</workbook>
</file>

<file path=xl/calcChain.xml><?xml version="1.0" encoding="utf-8"?>
<calcChain xmlns="http://schemas.openxmlformats.org/spreadsheetml/2006/main">
  <c r="B18" i="14" l="1"/>
  <c r="B17" i="14"/>
  <c r="B16" i="14"/>
  <c r="B15" i="14"/>
  <c r="B14" i="14"/>
  <c r="B12" i="14"/>
  <c r="B11" i="14"/>
  <c r="B10" i="14"/>
  <c r="B9" i="14"/>
  <c r="B8" i="14"/>
  <c r="B18" i="13"/>
  <c r="B17" i="13"/>
  <c r="B16" i="13"/>
  <c r="B15" i="13"/>
  <c r="B14" i="13"/>
  <c r="B12" i="13"/>
  <c r="B11" i="13"/>
  <c r="B10" i="13"/>
  <c r="B9" i="13"/>
  <c r="B8" i="13"/>
  <c r="B18" i="12"/>
  <c r="B17" i="12"/>
  <c r="B16" i="12"/>
  <c r="B15" i="12"/>
  <c r="B14" i="12"/>
  <c r="B12" i="12"/>
  <c r="B11" i="12"/>
  <c r="B10" i="12"/>
  <c r="B9" i="12"/>
  <c r="B8" i="12"/>
  <c r="B18" i="11"/>
  <c r="B17" i="11"/>
  <c r="B16" i="11"/>
  <c r="B15" i="11"/>
  <c r="B14" i="11"/>
  <c r="B12" i="11"/>
  <c r="B11" i="11"/>
  <c r="B10" i="11"/>
  <c r="B9" i="11"/>
  <c r="B8" i="11"/>
  <c r="B18" i="10"/>
  <c r="B17" i="10"/>
  <c r="B16" i="10"/>
  <c r="B15" i="10"/>
  <c r="B14" i="10"/>
  <c r="B12" i="10"/>
  <c r="B11" i="10"/>
  <c r="B10" i="10"/>
  <c r="B9" i="10"/>
  <c r="B8" i="10"/>
  <c r="B15" i="8"/>
  <c r="B16" i="8"/>
  <c r="B17" i="8"/>
  <c r="B18" i="8"/>
  <c r="B14" i="8"/>
  <c r="B12" i="8"/>
  <c r="B9" i="8"/>
  <c r="B10" i="8"/>
  <c r="B11" i="8"/>
  <c r="B8" i="8"/>
  <c r="R4" i="1"/>
  <c r="AB4" i="1"/>
  <c r="H4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H56" i="1"/>
  <c r="H55" i="1"/>
  <c r="H54" i="1"/>
  <c r="H53" i="1"/>
  <c r="H52" i="1"/>
  <c r="H51" i="1"/>
  <c r="H50" i="1"/>
  <c r="H49" i="1"/>
  <c r="H48" i="1"/>
  <c r="H47" i="1"/>
  <c r="H45" i="1"/>
  <c r="H44" i="1"/>
  <c r="H43" i="1"/>
  <c r="H42" i="1"/>
  <c r="H40" i="1"/>
  <c r="H39" i="1"/>
  <c r="H38" i="1"/>
  <c r="H36" i="1"/>
  <c r="H35" i="1"/>
  <c r="H34" i="1"/>
  <c r="H33" i="1"/>
  <c r="H32" i="1"/>
  <c r="H30" i="1"/>
  <c r="H29" i="1"/>
  <c r="H27" i="1"/>
  <c r="H26" i="1"/>
  <c r="H25" i="1"/>
  <c r="H23" i="1"/>
  <c r="H22" i="1"/>
  <c r="H21" i="1"/>
  <c r="H20" i="1"/>
  <c r="H19" i="1"/>
  <c r="H18" i="1"/>
  <c r="H17" i="1"/>
  <c r="G38" i="1" l="1"/>
  <c r="G43" i="1"/>
  <c r="G48" i="1"/>
  <c r="G52" i="1"/>
  <c r="G56" i="1"/>
  <c r="G29" i="1"/>
  <c r="G34" i="1"/>
  <c r="G39" i="1"/>
  <c r="G44" i="1"/>
  <c r="G35" i="1"/>
  <c r="G40" i="1"/>
  <c r="G45" i="1"/>
  <c r="G30" i="1"/>
  <c r="G50" i="1"/>
  <c r="G54" i="1"/>
  <c r="G32" i="1"/>
  <c r="G36" i="1"/>
  <c r="G42" i="1"/>
  <c r="G47" i="1"/>
  <c r="G51" i="1"/>
  <c r="G55" i="1"/>
  <c r="G33" i="1"/>
  <c r="G49" i="1"/>
  <c r="G53" i="1"/>
  <c r="G26" i="1"/>
  <c r="G18" i="1"/>
  <c r="G22" i="1"/>
  <c r="G20" i="1"/>
  <c r="G25" i="1"/>
  <c r="G19" i="1"/>
  <c r="G23" i="1"/>
  <c r="G17" i="1"/>
  <c r="G21" i="1"/>
  <c r="G27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I9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I14" i="1"/>
  <c r="I13" i="1"/>
  <c r="I12" i="1"/>
  <c r="I11" i="1"/>
  <c r="I10" i="1"/>
  <c r="H15" i="1"/>
  <c r="H14" i="1"/>
  <c r="H13" i="1"/>
  <c r="H12" i="1"/>
  <c r="H11" i="1"/>
  <c r="H10" i="1"/>
  <c r="H9" i="1"/>
  <c r="I8" i="1"/>
  <c r="H8" i="1"/>
  <c r="G15" i="1" l="1"/>
  <c r="G11" i="1"/>
  <c r="G8" i="1"/>
  <c r="G12" i="1"/>
  <c r="G9" i="1"/>
  <c r="G13" i="1"/>
  <c r="G10" i="1"/>
  <c r="G14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I2" i="1"/>
  <c r="H2" i="1"/>
</calcChain>
</file>

<file path=xl/sharedStrings.xml><?xml version="1.0" encoding="utf-8"?>
<sst xmlns="http://schemas.openxmlformats.org/spreadsheetml/2006/main" count="958" uniqueCount="346">
  <si>
    <t>Thématiques</t>
  </si>
  <si>
    <t>Progression</t>
  </si>
  <si>
    <t>Progression pédagogique technologie cycle 4</t>
  </si>
  <si>
    <t>Design, innovation et créativité</t>
  </si>
  <si>
    <t>Les objets et systèmes techniques et les changements induits dans la société</t>
  </si>
  <si>
    <t>La modélisation et la simulation des objets et systèmes techniques</t>
  </si>
  <si>
    <t>L’informatique et la programmation</t>
  </si>
  <si>
    <t>Comment la technologie s'inspire du vivant (bionique)?</t>
  </si>
  <si>
    <t>Comment se développe les transports maritimes et fluviaux ?</t>
  </si>
  <si>
    <t>Quelles fonctions supplémentaires apporte un textile intelligent?</t>
  </si>
  <si>
    <t>Repère séquence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</si>
  <si>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</si>
  <si>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</si>
  <si>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</si>
  <si>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</si>
  <si>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</si>
  <si>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</si>
  <si>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</si>
  <si>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</si>
  <si>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</si>
  <si>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</si>
  <si>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</si>
  <si>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</si>
  <si>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</si>
  <si>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</si>
  <si>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</si>
  <si>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</si>
  <si>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</si>
  <si>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</si>
  <si>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</si>
  <si>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</si>
  <si>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</si>
  <si>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</si>
  <si>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</si>
  <si>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</si>
  <si>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</si>
  <si>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</si>
  <si>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</si>
  <si>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</si>
  <si>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</si>
  <si>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</si>
  <si>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REPARTITION SUR LE CYCLE</t>
  </si>
  <si>
    <t>Compétences /durée</t>
  </si>
  <si>
    <t>C1. Pratiquer des démarches scientifiques et technologiques</t>
  </si>
  <si>
    <t>C1.1</t>
  </si>
  <si>
    <t>x</t>
  </si>
  <si>
    <t>C1.2</t>
  </si>
  <si>
    <t>C1.3</t>
  </si>
  <si>
    <t>C1.4</t>
  </si>
  <si>
    <t>C1.5</t>
  </si>
  <si>
    <t>C1.6</t>
  </si>
  <si>
    <t>C1.7</t>
  </si>
  <si>
    <t>C1.8</t>
  </si>
  <si>
    <t>Analyser le fonctionnement et la structure d’un objet, identifier les entrées et sorties.</t>
  </si>
  <si>
    <t>Analyser le comportement attendu d’un système réel et décomposer le problème posé en sous-problèmes afin de structurer un programme de commande.</t>
  </si>
  <si>
    <t>C2. Concevoir, créer, réaliser</t>
  </si>
  <si>
    <t>C2.1</t>
  </si>
  <si>
    <t>C2.2</t>
  </si>
  <si>
    <t>C2.3</t>
  </si>
  <si>
    <t>C2.4</t>
  </si>
  <si>
    <t>C2.5</t>
  </si>
  <si>
    <t>C2.6</t>
  </si>
  <si>
    <t>C2.7</t>
  </si>
  <si>
    <t>Réaliser, de manière collaborative, le prototype de tout ou partie d’un objet pour valider une solution.</t>
  </si>
  <si>
    <t>Écrire, mettre au point (tester, corriger) et exécuter un programme commandant un système réel et vérifier le comportement attendu.</t>
  </si>
  <si>
    <t>C3. S’approprier des outils et des méthodes</t>
  </si>
  <si>
    <t>C3.1</t>
  </si>
  <si>
    <t>C3.2</t>
  </si>
  <si>
    <t>C3.3</t>
  </si>
  <si>
    <t>C4. Pratiquer des langages</t>
  </si>
  <si>
    <t>C4.1</t>
  </si>
  <si>
    <t>C4.2</t>
  </si>
  <si>
    <t>C5. Mobiliser des outils numériques</t>
  </si>
  <si>
    <t>C5.1</t>
  </si>
  <si>
    <t>C5.2</t>
  </si>
  <si>
    <t>C5.3</t>
  </si>
  <si>
    <t>C5.4</t>
  </si>
  <si>
    <t>C5.5</t>
  </si>
  <si>
    <t>Utiliser une modélisation pour comprendre, formaliser, partager, construire, investiguer, prouver.</t>
  </si>
  <si>
    <t>C6. Adopter un comportement éthique et responsable</t>
  </si>
  <si>
    <t>C6,1</t>
  </si>
  <si>
    <t>C6,2</t>
  </si>
  <si>
    <t>C6,3</t>
  </si>
  <si>
    <t>Analyser le cycle de vie d’un objet</t>
  </si>
  <si>
    <t>C7. Se situer dans l’espace et dans le temps</t>
  </si>
  <si>
    <t>C7.1</t>
  </si>
  <si>
    <t>C7.2</t>
  </si>
  <si>
    <t>C7.3</t>
  </si>
  <si>
    <t>Comparer et commenter les évolutions des objets en articulant différents points de vue : fonctionnel, structurel, environnemental, technique, scientifique, social, historique, économique.</t>
  </si>
  <si>
    <t>C7.4</t>
  </si>
  <si>
    <t>Élaborer un document qui synthétise ces comparaisons et ces commentaires.</t>
  </si>
  <si>
    <t>Objectifs opérationnels</t>
  </si>
  <si>
    <t>Identifier des entrées-sorties d'un programme informatique.</t>
  </si>
  <si>
    <t>Définir des variables de calcul.</t>
  </si>
  <si>
    <t>Ecrire un programme déclenché par un évennement extérieur</t>
  </si>
  <si>
    <t>Problématiques</t>
  </si>
  <si>
    <t>Définir les capteurs de mesure des temps intermédiaires</t>
  </si>
  <si>
    <t>Ecrire un programme qui enregistre le temps à chaque passage intermédiaire</t>
  </si>
  <si>
    <t>Calculer les performances du coureur (temps sur chaque segment)</t>
  </si>
  <si>
    <t>Prototyper le système à l'aide d'un micro controleur</t>
  </si>
  <si>
    <t>Pour une mesure du temps tous les 20m lors d'un 100m :</t>
  </si>
  <si>
    <t>3 semaines</t>
  </si>
  <si>
    <t>durée de la séquence :</t>
  </si>
  <si>
    <t>Sxx</t>
  </si>
  <si>
    <t>Thème de séquence</t>
  </si>
  <si>
    <t>Connaissances</t>
  </si>
  <si>
    <t>Structuration des connaissances</t>
  </si>
  <si>
    <t>Aménager un espace</t>
  </si>
  <si>
    <t>Comment aménager une salle de spectacle ?</t>
  </si>
  <si>
    <t>Comment aménager un terrain de camping avec des mobilhomes ?</t>
  </si>
  <si>
    <t>Comment aménager un stade ?</t>
  </si>
  <si>
    <t>Comment agencer une salle de sport</t>
  </si>
  <si>
    <t>Comment aménager un espace urbain ?</t>
  </si>
  <si>
    <t>Assurer le confort dans une habitation</t>
  </si>
  <si>
    <t>Comment assurer la régulation d'une température ?</t>
  </si>
  <si>
    <t>Comment scénariser l'éclairage d'une maison ?</t>
  </si>
  <si>
    <t>Comment réduire les contraintes pour accéder à une habitation ?</t>
  </si>
  <si>
    <t>Comment sécuriser une habitation ?</t>
  </si>
  <si>
    <t>Comment entretenir une espace de verdure dans une habitation ?</t>
  </si>
  <si>
    <t>Quelles sont les particularités de l'habitat régional ?</t>
  </si>
  <si>
    <t>Quelles sont les particularités d'un éco-quartier ?</t>
  </si>
  <si>
    <t>Comment concevoir une ligne ferroviaire ?</t>
  </si>
  <si>
    <t>Comment réaliser un mur de soutainement ?</t>
  </si>
  <si>
    <t>Comment assurer la stabilité d'un voute ?</t>
  </si>
  <si>
    <t>Pourquoi concevoir une structure en treillis ?</t>
  </si>
  <si>
    <t>Comment rendre robuste et stable un pont ?</t>
  </si>
  <si>
    <t>Comment une tour peut résister à une secousse sismique ?</t>
  </si>
  <si>
    <t>Comment produire de l'énergie électrique ?</t>
  </si>
  <si>
    <t>Comment stocker l'énergie ?</t>
  </si>
  <si>
    <t>Quel est le cheminement de l'énergie dans un système ?</t>
  </si>
  <si>
    <t>Comment est alimenté le TGV ?</t>
  </si>
  <si>
    <t>Comment une voiture hybride fonctionne-t-elle ?</t>
  </si>
  <si>
    <t>Comment le choix d'un matériau permet de réduire l'impact environnemental ?</t>
  </si>
  <si>
    <t>Comment le choix d'un matériau permet de réduire la consommation d'énergie ?</t>
  </si>
  <si>
    <t>Comment calculer l'empreinte carbone ?</t>
  </si>
  <si>
    <t>Comment gérer le confort thermique dans une maison ?</t>
  </si>
  <si>
    <t>Programmer un objet</t>
  </si>
  <si>
    <t>Par quoi et comment et programmer un objet technique ?</t>
  </si>
  <si>
    <t>Comment adapter et programmer un objet technique à un environnement ?</t>
  </si>
  <si>
    <t>Comment rendre automatique le fonctionement d'un système ?</t>
  </si>
  <si>
    <t>Comment faire dialoguer un objet technique avec son utilisateur ?</t>
  </si>
  <si>
    <t>Comment créer un réseau de données ?</t>
  </si>
  <si>
    <t>Comment acquérir des données météorologiques ?</t>
  </si>
  <si>
    <t>Comment gérer des données en réseau ?</t>
  </si>
  <si>
    <t>Comment les objets techniques communiquent sur internet ?</t>
  </si>
  <si>
    <t>Mesurer une performance, une grandeur physique</t>
  </si>
  <si>
    <t>Comment calculer les temps d'une course sportive ?</t>
  </si>
  <si>
    <t>Comment absorber des vibrations ?</t>
  </si>
  <si>
    <t>Comment se protéger des chocs ?</t>
  </si>
  <si>
    <t>Qu'apporte la réalité virtuelle et la réalité augmentée ?</t>
  </si>
  <si>
    <t>Comment la reconaissance gestuelle assiste l'homme ?</t>
  </si>
  <si>
    <t>Comment les "wearables" vont modifiés notre quotidien ?</t>
  </si>
  <si>
    <t>Comment produire de l'énergie par biotechnologie ?</t>
  </si>
  <si>
    <t>Comment fabriquer du cidre ?</t>
  </si>
  <si>
    <t>Comment le contexte historique et géographique influe sur la conception ?</t>
  </si>
  <si>
    <t>De quelle façon les objets techniques évoluent dans le temps ?</t>
  </si>
  <si>
    <t>Comment le confort et la sécurité font évoluer les objets techniques ?</t>
  </si>
  <si>
    <t>Comment la sustentation d'un avion est elle réalisée ?</t>
  </si>
  <si>
    <t>Comment la sustentation d'un hélicoptère est elle réalisée ?</t>
  </si>
  <si>
    <t>Quells sont les effets aérodynamiques sur un objet en mouvement ?</t>
  </si>
  <si>
    <t>Comment un objet technique permet d'augmenter notre vitesse de déplacement ?</t>
  </si>
  <si>
    <t>Comment la technologie facilite notre alimentation ?</t>
  </si>
  <si>
    <t>Pratiquer des démarches scientifiques et technologiques</t>
  </si>
  <si>
    <t>Participer à l’organisation et au déroulement de projets.</t>
  </si>
  <si>
    <t>DIC</t>
  </si>
  <si>
    <t xml:space="preserve">Imaginer, synthétiser, formaliser et respecter une procédure, un protocole. </t>
  </si>
  <si>
    <t xml:space="preserve">Mesurer des grandeurs de manière directe ou indirecte. </t>
  </si>
  <si>
    <t xml:space="preserve">Rechercher des solutions techniques à un problème posé, expliciter ses choix et les communiquer en argumentant. </t>
  </si>
  <si>
    <t>C1</t>
  </si>
  <si>
    <t>Concevoir, créer, réaliser</t>
  </si>
  <si>
    <t>Imaginer, concevoir et programmer des applications informatiques nomades.</t>
  </si>
  <si>
    <t>Identifier un besoin et énoncer un problème technique, identifier les conditions, contraintes (normes et règlements) et ressources correspondantes.</t>
  </si>
  <si>
    <t>Identifier le(s) matériau(x), les flux d’énergie et d’information dans le cadre d’une production technique sur un objet et décrire les transformations qui s’opèrent.</t>
  </si>
  <si>
    <t xml:space="preserve">S’approprier un cahier des charges. </t>
  </si>
  <si>
    <t xml:space="preserve">Associer des solutions techniques à des fonctions. </t>
  </si>
  <si>
    <t>Imaginer des solutions en réponse au besoin.</t>
  </si>
  <si>
    <t>C2</t>
  </si>
  <si>
    <t>S’approprier des outils et des méthodes</t>
  </si>
  <si>
    <t>Présenter à l’oral et à l’aide de supports numériques multimédia des solutions techniques au moment des revues de projet.</t>
  </si>
  <si>
    <t>C3</t>
  </si>
  <si>
    <t>Exprimer sa pensée à l’aide d’outils de description adaptés : croquis, schémas, graphes, diagrammes, tableaux (représentations non normées).</t>
  </si>
  <si>
    <t>Traduire, à l’aide d’outils de représentation numérique, des choix de solutions sous forme de croquis, de dessins ou de schémas.</t>
  </si>
  <si>
    <t xml:space="preserve">Pratiquer des langages </t>
  </si>
  <si>
    <t>Appliquer les principes élémentaires de l’algorithmique et du codage à la résolution d’un problème simple.</t>
  </si>
  <si>
    <t>Décrire, en utilisant les outils et langages de descriptions adaptés, la structure et le comportement des objets.</t>
  </si>
  <si>
    <t>C4</t>
  </si>
  <si>
    <t>Mobiliser des outils numériques</t>
  </si>
  <si>
    <t>Modifier ou paramétrer le fonctionnement d’un objet communicant.</t>
  </si>
  <si>
    <t>C5</t>
  </si>
  <si>
    <t>Simuler numériquement la structure et/ou le comportement d’un objet.</t>
  </si>
  <si>
    <t>Organiser, structurer et stocker des ressources numériques.</t>
  </si>
  <si>
    <t>Lire, utiliser et produire des représentations numériques d’objets.</t>
  </si>
  <si>
    <t>Piloter un système connecté localement ou à distance.</t>
  </si>
  <si>
    <t>Adopter un comportement éthique et responsable</t>
  </si>
  <si>
    <t>C6</t>
  </si>
  <si>
    <t xml:space="preserve">Développer les bonnes pratiques de l’usage des objets communicants </t>
  </si>
  <si>
    <t>Analyser l’impact environnemental d’un objet et de ses constituants.</t>
  </si>
  <si>
    <t>C7</t>
  </si>
  <si>
    <t>Se situer dans l’espace et dans le temps</t>
  </si>
  <si>
    <t xml:space="preserve">Relier les évolutions technologiques aux inventions et innovations qui marquent des ruptures dans les solutions techniques. </t>
  </si>
  <si>
    <t>Regrouper des objets en familles et lignées.</t>
  </si>
  <si>
    <t>Compétences</t>
  </si>
  <si>
    <t>Besoin, contraintes, normalisation.
Principaux éléments d’un cahier des charges.</t>
  </si>
  <si>
    <t>Outils numériques de présentation.
Charte graphique.</t>
  </si>
  <si>
    <t>Organisation d’un groupe de projet, rôle des participants, planning, revue de projets.</t>
  </si>
  <si>
    <t>Arborescence.</t>
  </si>
  <si>
    <t>Prototypage rapide de structures et de circuits de commande à partir de cartes standard.</t>
  </si>
  <si>
    <t>OTS</t>
  </si>
  <si>
    <t>Impacts sociétaux et environnementaux dus aux objets.</t>
  </si>
  <si>
    <t>Cycle de vie.</t>
  </si>
  <si>
    <t>Les règles d’un usage raisonné des objets communicants respectant la propriété intellectuelle et l’intégrité d’autrui.</t>
  </si>
  <si>
    <t>Collection d’objets répondant à un même besoin.</t>
  </si>
  <si>
    <t>Croquis à main levée.
Différents schémas.
Carte heuristique.
 Notion d’algorithme.</t>
  </si>
  <si>
    <t>Design.
Innovation et créativité.
Veille.
Représentation de solutions (croquis, schémas, algorithmes).
Réalité augmentée.
Objets connectés.</t>
  </si>
  <si>
    <t>Outils numériques de description des objets techniques.</t>
  </si>
  <si>
    <t>MSOT</t>
  </si>
  <si>
    <t>Respecter une procédure de travail garantissant un résultat en respectant les règles de sécurité et d’utilisation des outils mis à disposition.</t>
  </si>
  <si>
    <t>Procédures, protocoles.
Ergonomie.</t>
  </si>
  <si>
    <t>Analyse fonctionnelle systémique.</t>
  </si>
  <si>
    <t>Représentation fonctionnelle des systèmes.
Chaîne d’information.
Chaîne d’énergie.
Structure des systèmes.</t>
  </si>
  <si>
    <t>Familles de matériaux avec leurs principales caractéristiques.
Sources d’énergies. 
Chaîne d’énergie.
Chaîne d’information.</t>
  </si>
  <si>
    <t>Outils de description d’un fonctionnement, d’une structure et d’un comportement.</t>
  </si>
  <si>
    <t>Instruments de mesure usuels.
Principe de fonctionnement d’un capteur, d’un codeur, d’un détecteur.
Nature du signal : analogique ou numérique.
Nature d’une information : logique ou analogique.</t>
  </si>
  <si>
    <t>Notions d’écarts entre les attentes fixées par le cahier des charges et les résultats de l’expérimentation.</t>
  </si>
  <si>
    <t>Interpréter des résultats expérimentaux, en tirer une conclusion et la communiquer en argumentant.</t>
  </si>
  <si>
    <t>Notions d’écarts entre les attentes fixées par le cahier des charges et les résultats de la simulation.</t>
  </si>
  <si>
    <t>Formalisation ou analyse d’un cahier des charges pour faire évoluer un objet technique ou pour imaginer un nouvel objet technique répondant à un besoin nouveau ou en évolution.</t>
  </si>
  <si>
    <t xml:space="preserve">Observer et décrire sommairement la structure du réseau informatique d’un collège, se repérer dans ce réseau. </t>
  </si>
  <si>
    <t>Composants d'un réseau, architecture d'un réseau local, moyens de connexion d’un moyen informatique.</t>
  </si>
  <si>
    <t>Exploiter un moyen informatique diversifié dans différents points du collège</t>
  </si>
  <si>
    <t>Simuler un protocole de routage dans une activité déconnectée.</t>
  </si>
  <si>
    <t>Utilisation d'un réseau, Internet.</t>
  </si>
  <si>
    <t>Observer et décrire le comportement d’un robot ou d’un système embarqué. En décrire les éléments de sa programmation.</t>
  </si>
  <si>
    <t>Agencer un robot (capteurs, actionneurs) pour répondre à une activité et un programme donnés.</t>
  </si>
  <si>
    <t>Écrire, à partir d’un cahier des charges de fonctionnement, un programme afin de commander un système ou un système programmable de la vie courante, identifier les variables d’entrée et de sortie.</t>
  </si>
  <si>
    <t>Modifier un programme existant dans un système technique, afin d’améliorer son comportement, ses performances pour mieux répondre à une problématique donnée.</t>
  </si>
  <si>
    <t>Écrire un programme dans lequel des actions sont déclenchées par des évènements extérieurs.</t>
  </si>
  <si>
    <t>systèmes embarqués</t>
  </si>
  <si>
    <t>Déclenchement d'une action par un événement, séquences d'instructions, boucles, instructions conditionnelles.</t>
  </si>
  <si>
    <t>Notions d’algorithme et de programme. 
Systèmes embarqués.</t>
  </si>
  <si>
    <t>Notions d’algorithme et de programme. 
Notion de variable informatique.
Séquences d'instructions, boucles, instructions conditionnelles.</t>
  </si>
  <si>
    <t>Séquences d'instructions, boucles, instructions conditionnelles.</t>
  </si>
  <si>
    <t>Notions d’algorithme et de programme. 
Séquences d'instructions, boucles, instructions conditionnelles.</t>
  </si>
  <si>
    <t>Capteur, actionneur, interface.
Forme et transmission du signal.</t>
  </si>
  <si>
    <t>Analyse structurelle des systèmes</t>
  </si>
  <si>
    <t>Notions d’algorithme et de programme. 
Codage des nombres.</t>
  </si>
  <si>
    <t>Configuration des objets et systèmes techniques communicants.</t>
  </si>
  <si>
    <t>Interface homme-machine.</t>
  </si>
  <si>
    <t>C8</t>
  </si>
  <si>
    <t>Agir sur les systèmes numériques</t>
  </si>
  <si>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L’évolution des objets.</t>
    </r>
  </si>
  <si>
    <t>Info</t>
  </si>
  <si>
    <t>C6.1</t>
  </si>
  <si>
    <t>C6.2</t>
  </si>
  <si>
    <t>C6.3</t>
  </si>
  <si>
    <t>C8.1</t>
  </si>
  <si>
    <t>C8.2</t>
  </si>
  <si>
    <t>C8.3</t>
  </si>
  <si>
    <t>C8.4</t>
  </si>
  <si>
    <t>C8.5</t>
  </si>
  <si>
    <t>C8.6</t>
  </si>
  <si>
    <t>C8.7</t>
  </si>
  <si>
    <t>C8.8</t>
  </si>
  <si>
    <t>C8.9</t>
  </si>
  <si>
    <t>Quel matériau choisir pour optimiser la conductivité électrique?</t>
  </si>
  <si>
    <t>Comment améliorer la résistance à la rupture d'un câble ?</t>
  </si>
  <si>
    <t>Comment piloter un objet technique avec un smartphone ?</t>
  </si>
  <si>
    <t>Comment réduire la consommation énergétique d'une maison ?</t>
  </si>
  <si>
    <t>C8. Agir sur les systèmes numériques</t>
  </si>
  <si>
    <t>Projet phase 1</t>
  </si>
  <si>
    <t>Projet phase 2</t>
  </si>
  <si>
    <t>Projet phase 3</t>
  </si>
  <si>
    <t>Projet phase 4</t>
  </si>
  <si>
    <t>Projet phase 5</t>
  </si>
  <si>
    <t>Projet phase 6</t>
  </si>
  <si>
    <t>Compétences travaillées</t>
  </si>
  <si>
    <t>Compétences développées :</t>
  </si>
  <si>
    <t>Thématiques :</t>
  </si>
  <si>
    <t>Problématique</t>
  </si>
  <si>
    <t>Ce qu'il faut retenir</t>
  </si>
  <si>
    <t>Ce qu'il faut être capable de faire</t>
  </si>
  <si>
    <t>Situations d'évaluation</t>
  </si>
  <si>
    <t>Liens avec un EPI</t>
  </si>
  <si>
    <t>Activités des élèves</t>
  </si>
  <si>
    <t>Ressources documentaires, matérielles, numériques</t>
  </si>
  <si>
    <t>Sx</t>
  </si>
  <si>
    <t>Langues et culture de l’Antiquité</t>
  </si>
  <si>
    <t>Langues et cultures étrangères / régionales</t>
  </si>
  <si>
    <t>Technologie, écologie, développement durable</t>
  </si>
  <si>
    <t>Science, technologie et société</t>
  </si>
  <si>
    <t xml:space="preserve">Corps, santé, bien-être et sécurité                                </t>
  </si>
  <si>
    <t>Information, communication, citoyenneté</t>
  </si>
  <si>
    <t>Monde professionnel et économique</t>
  </si>
  <si>
    <t>Culture et créations artistiques</t>
  </si>
  <si>
    <t>EPS : le chronométrage d'une course</t>
  </si>
  <si>
    <t>3 séances</t>
  </si>
  <si>
    <t>1) Aménager un espace</t>
  </si>
  <si>
    <t>2) Assurer le confort dans une habitation</t>
  </si>
  <si>
    <t>3) Identifier les particularités d'un ouvrage d'art</t>
  </si>
  <si>
    <t>4) Rendre une construction robuste et stable</t>
  </si>
  <si>
    <t>5) Produire, distribuer et convertir une énergie</t>
  </si>
  <si>
    <t xml:space="preserve">6) Préserver les ressources </t>
  </si>
  <si>
    <t>7) Programmer un objet</t>
  </si>
  <si>
    <t>8) Acquérir et transmettre des informations ou des données</t>
  </si>
  <si>
    <t>9) Mesurer une performance, une grandeur physique</t>
  </si>
  <si>
    <t>10) Identifier les particularités des matériaux</t>
  </si>
  <si>
    <t>11) Préserver la santé et assister l'homme</t>
  </si>
  <si>
    <t>12) Utiliser les agents biologiques dans les technologies</t>
  </si>
  <si>
    <t>13) Identifier l'évolution des objets</t>
  </si>
  <si>
    <t>14) Se déplacer dans les airs</t>
  </si>
  <si>
    <t>15) Se déplacer sur terre et sur mer</t>
  </si>
  <si>
    <t>16) Gestion de projet</t>
  </si>
  <si>
    <t>P9.1</t>
  </si>
  <si>
    <t>C8.A</t>
  </si>
  <si>
    <t>Un timmer compte le temps</t>
  </si>
  <si>
    <t>Il peut être déclenché par une action extérieure</t>
  </si>
  <si>
    <t>La soustraction de deux variables permet de clauler un interval de temps</t>
  </si>
  <si>
    <t>Déterminer la vitesse de déplacement d'un robot sur une distance connue</t>
  </si>
  <si>
    <t>Carte Arduino, maquette d'une piste avec des capteurs infrarouges.</t>
  </si>
  <si>
    <t>P2.y</t>
  </si>
  <si>
    <t>P1.y</t>
  </si>
  <si>
    <t>P7.4</t>
  </si>
  <si>
    <t>Mathématiques, algorithme</t>
  </si>
  <si>
    <t>Construire un IHM sur un smartphone</t>
  </si>
  <si>
    <t>Transmettre une information d'un smarphone vers une base robotique</t>
  </si>
  <si>
    <t>Programmer le déplacement d'un robot en fonction des ordres reçus</t>
  </si>
  <si>
    <t>Une fonction de transmission permet d'envoyer une donnée au récepteur</t>
  </si>
  <si>
    <t xml:space="preserve">Dans le récepteur, un algorithme permet de créer des actions en fonction de l'information reçue </t>
  </si>
  <si>
    <t>Ecriture d'un programme d'envoi de l'information avec Appinventor</t>
  </si>
  <si>
    <t>Construction d'un IHM simple sur le smartphone</t>
  </si>
  <si>
    <t>Ecriture d'un programme de réception et d'éclairage d'une lampe dans l'Arduino</t>
  </si>
  <si>
    <t>Sur chaque îlot, les élèves disposent d'un smartphone et une base Arduino</t>
  </si>
  <si>
    <t>Etendre la programmation dans le smartphone et la carte Arduino pour commander l'ouverture et la fermeture d'une maquette de portail</t>
  </si>
  <si>
    <t>Carte Arduino, module bluetooth, smartphone</t>
  </si>
  <si>
    <t>Maquette de portail</t>
  </si>
  <si>
    <t>Logiciels : Appinventor, Ardublock</t>
  </si>
  <si>
    <t>Simuler, puis tester le fonctionnement de l'ensemble</t>
  </si>
  <si>
    <t>P7.y</t>
  </si>
  <si>
    <t>Commander un robot avec un smartphone</t>
  </si>
  <si>
    <t>Comment réduire les nuisances sonores en milieu urbain ?</t>
  </si>
  <si>
    <t>Comment se déplace une donnée sur un réseau</t>
  </si>
  <si>
    <t>Appairage du smartphone et de la carte Arduino</t>
  </si>
  <si>
    <t>Appairer deux appareils en bluetooth</t>
  </si>
  <si>
    <t>L'appairage de 2 appareils se fait par un partage de codes</t>
  </si>
  <si>
    <t>Notion de protocole, d'organisation de protocoles en couche, d'algorithme de routage</t>
  </si>
  <si>
    <t>Connaissances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</si>
</sst>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General"/>
    <numFmt numFmtId="165" formatCode="#,##0.00&quot; &quot;[$€-40C];[Red]&quot;-&quot;#,##0.00&quot; &quot;[$€-40C]"/>
    <numFmt numFmtId="166" formatCode="0;\-0;;@"/>
  </numFmts>
  <fonts count="3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6"/>
      <color rgb="FF000000"/>
      <name val="Calibri"/>
      <family val="2"/>
    </font>
    <font>
      <b/>
      <sz val="6"/>
      <color rgb="FF000000"/>
      <name val="Calibri"/>
      <family val="2"/>
    </font>
    <font>
      <b/>
      <sz val="10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8"/>
      <color rgb="FF00B050"/>
      <name val="Calibri"/>
      <family val="2"/>
    </font>
    <font>
      <sz val="8"/>
      <color rgb="FF0070C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8"/>
      <color rgb="FF7030A0"/>
      <name val="Calibri"/>
      <family val="2"/>
    </font>
    <font>
      <sz val="6"/>
      <color rgb="FF00000A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9"/>
      <color rgb="FF00000A"/>
      <name val="Calibri"/>
      <family val="2"/>
    </font>
    <font>
      <sz val="9"/>
      <color rgb="FF000000"/>
      <name val="Calibri"/>
      <family val="2"/>
    </font>
    <font>
      <sz val="9"/>
      <color rgb="FF000000"/>
      <name val="Wingdings"/>
      <charset val="2"/>
    </font>
    <font>
      <sz val="9"/>
      <color rgb="FF000000"/>
      <name val="Times New Roman"/>
      <family val="1"/>
    </font>
    <font>
      <b/>
      <sz val="9"/>
      <color rgb="FF00000A"/>
      <name val="Calibri"/>
      <family val="2"/>
    </font>
    <font>
      <sz val="8"/>
      <color rgb="FF00000A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E6FF00"/>
        <bgColor rgb="FFE6FF00"/>
      </patternFill>
    </fill>
    <fill>
      <patternFill patternType="solid">
        <fgColor rgb="FFFFE699"/>
        <bgColor rgb="FFFFE699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FFF2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9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rgb="FFDEEBF7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51">
    <xf numFmtId="0" fontId="0" fillId="0" borderId="0" xfId="0"/>
    <xf numFmtId="164" fontId="4" fillId="0" borderId="0" xfId="1" applyFont="1"/>
    <xf numFmtId="164" fontId="4" fillId="0" borderId="0" xfId="1" applyFont="1" applyAlignment="1">
      <alignment wrapText="1"/>
    </xf>
    <xf numFmtId="164" fontId="4" fillId="0" borderId="0" xfId="1" applyFont="1" applyAlignment="1">
      <alignment horizontal="center"/>
    </xf>
    <xf numFmtId="164" fontId="8" fillId="3" borderId="3" xfId="1" applyFont="1" applyFill="1" applyBorder="1" applyAlignment="1">
      <alignment horizontal="left" textRotation="90" wrapText="1"/>
    </xf>
    <xf numFmtId="0" fontId="0" fillId="0" borderId="0" xfId="0" applyAlignment="1">
      <alignment horizontal="center"/>
    </xf>
    <xf numFmtId="164" fontId="11" fillId="0" borderId="0" xfId="1" applyFont="1"/>
    <xf numFmtId="164" fontId="4" fillId="0" borderId="0" xfId="1" applyFont="1" applyAlignment="1">
      <alignment horizontal="center" vertical="center"/>
    </xf>
    <xf numFmtId="164" fontId="12" fillId="0" borderId="0" xfId="1" applyFont="1" applyAlignment="1">
      <alignment horizontal="center" vertical="center" wrapText="1"/>
    </xf>
    <xf numFmtId="164" fontId="0" fillId="0" borderId="0" xfId="1" applyFont="1" applyAlignment="1">
      <alignment horizontal="center"/>
    </xf>
    <xf numFmtId="164" fontId="13" fillId="0" borderId="0" xfId="1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164" fontId="4" fillId="3" borderId="7" xfId="1" applyFont="1" applyFill="1" applyBorder="1" applyAlignment="1">
      <alignment vertical="center"/>
    </xf>
    <xf numFmtId="164" fontId="4" fillId="3" borderId="0" xfId="1" applyFont="1" applyFill="1" applyBorder="1" applyAlignment="1">
      <alignment vertical="center" wrapText="1"/>
    </xf>
    <xf numFmtId="164" fontId="4" fillId="3" borderId="0" xfId="1" applyFont="1" applyFill="1" applyBorder="1" applyAlignment="1">
      <alignment horizontal="left" textRotation="90" wrapText="1"/>
    </xf>
    <xf numFmtId="164" fontId="4" fillId="3" borderId="0" xfId="1" applyFont="1" applyFill="1" applyBorder="1" applyAlignment="1">
      <alignment horizontal="left"/>
    </xf>
    <xf numFmtId="164" fontId="13" fillId="0" borderId="0" xfId="1" applyFont="1" applyAlignment="1">
      <alignment horizontal="center"/>
    </xf>
    <xf numFmtId="164" fontId="4" fillId="0" borderId="9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21" fillId="0" borderId="0" xfId="1" applyFont="1" applyAlignment="1">
      <alignment vertical="center" wrapText="1"/>
    </xf>
    <xf numFmtId="164" fontId="4" fillId="0" borderId="0" xfId="1" applyFont="1" applyFill="1" applyBorder="1" applyAlignment="1">
      <alignment wrapText="1"/>
    </xf>
    <xf numFmtId="164" fontId="1" fillId="0" borderId="0" xfId="1"/>
    <xf numFmtId="164" fontId="0" fillId="0" borderId="5" xfId="1" applyFont="1" applyBorder="1"/>
    <xf numFmtId="164" fontId="0" fillId="0" borderId="11" xfId="1" applyFont="1" applyBorder="1"/>
    <xf numFmtId="164" fontId="0" fillId="0" borderId="4" xfId="1" applyFont="1" applyBorder="1"/>
    <xf numFmtId="164" fontId="0" fillId="0" borderId="6" xfId="1" applyFont="1" applyBorder="1"/>
    <xf numFmtId="164" fontId="0" fillId="7" borderId="12" xfId="1" applyFont="1" applyFill="1" applyBorder="1" applyAlignment="1">
      <alignment vertical="center"/>
    </xf>
    <xf numFmtId="164" fontId="0" fillId="7" borderId="13" xfId="1" applyFont="1" applyFill="1" applyBorder="1"/>
    <xf numFmtId="164" fontId="0" fillId="7" borderId="2" xfId="1" applyFont="1" applyFill="1" applyBorder="1"/>
    <xf numFmtId="164" fontId="0" fillId="7" borderId="5" xfId="1" applyFont="1" applyFill="1" applyBorder="1"/>
    <xf numFmtId="164" fontId="0" fillId="7" borderId="15" xfId="1" applyFont="1" applyFill="1" applyBorder="1" applyAlignment="1">
      <alignment horizontal="center" vertical="center" textRotation="90"/>
    </xf>
    <xf numFmtId="164" fontId="0" fillId="7" borderId="16" xfId="1" applyFont="1" applyFill="1" applyBorder="1" applyAlignment="1">
      <alignment horizontal="center" vertical="center" textRotation="90"/>
    </xf>
    <xf numFmtId="164" fontId="0" fillId="7" borderId="17" xfId="1" applyFont="1" applyFill="1" applyBorder="1" applyAlignment="1">
      <alignment horizontal="center" vertical="center" textRotation="90"/>
    </xf>
    <xf numFmtId="164" fontId="0" fillId="0" borderId="4" xfId="1" applyFont="1" applyFill="1" applyBorder="1" applyAlignment="1">
      <alignment horizontal="left" vertical="top" wrapText="1"/>
    </xf>
    <xf numFmtId="164" fontId="8" fillId="8" borderId="19" xfId="1" applyFont="1" applyFill="1" applyBorder="1" applyAlignment="1">
      <alignment horizontal="left" wrapText="1"/>
    </xf>
    <xf numFmtId="164" fontId="8" fillId="11" borderId="18" xfId="1" applyFont="1" applyFill="1" applyBorder="1" applyAlignment="1">
      <alignment horizontal="left" wrapText="1"/>
    </xf>
    <xf numFmtId="164" fontId="8" fillId="11" borderId="19" xfId="1" applyFont="1" applyFill="1" applyBorder="1" applyAlignment="1">
      <alignment horizontal="left" wrapText="1"/>
    </xf>
    <xf numFmtId="164" fontId="8" fillId="10" borderId="19" xfId="1" applyFont="1" applyFill="1" applyBorder="1" applyAlignment="1">
      <alignment horizontal="left" wrapText="1"/>
    </xf>
    <xf numFmtId="0" fontId="16" fillId="9" borderId="14" xfId="0" applyFont="1" applyFill="1" applyBorder="1" applyAlignment="1">
      <alignment horizontal="center"/>
    </xf>
    <xf numFmtId="164" fontId="13" fillId="0" borderId="21" xfId="1" applyFont="1" applyBorder="1" applyAlignment="1">
      <alignment horizontal="center"/>
    </xf>
    <xf numFmtId="0" fontId="0" fillId="0" borderId="0" xfId="0" applyFill="1" applyBorder="1"/>
    <xf numFmtId="164" fontId="22" fillId="0" borderId="0" xfId="1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4" fontId="0" fillId="0" borderId="14" xfId="1" applyFont="1" applyBorder="1" applyAlignment="1">
      <alignment horizontal="center" vertical="center"/>
    </xf>
    <xf numFmtId="164" fontId="4" fillId="0" borderId="14" xfId="1" applyFont="1" applyBorder="1" applyAlignment="1">
      <alignment horizontal="center" vertical="center"/>
    </xf>
    <xf numFmtId="164" fontId="23" fillId="0" borderId="14" xfId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164" fontId="22" fillId="13" borderId="3" xfId="1" applyFont="1" applyFill="1" applyBorder="1" applyAlignment="1">
      <alignment horizontal="center" vertical="center"/>
    </xf>
    <xf numFmtId="164" fontId="12" fillId="13" borderId="14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4" fillId="0" borderId="0" xfId="1" applyFont="1" applyBorder="1"/>
    <xf numFmtId="164" fontId="17" fillId="0" borderId="0" xfId="1" applyFont="1" applyBorder="1" applyAlignment="1">
      <alignment horizontal="left"/>
    </xf>
    <xf numFmtId="164" fontId="8" fillId="0" borderId="0" xfId="1" applyFont="1" applyFill="1" applyBorder="1" applyAlignment="1">
      <alignment horizontal="center" wrapText="1"/>
    </xf>
    <xf numFmtId="164" fontId="11" fillId="0" borderId="0" xfId="1" applyFont="1" applyBorder="1"/>
    <xf numFmtId="164" fontId="18" fillId="0" borderId="0" xfId="1" applyFont="1" applyBorder="1"/>
    <xf numFmtId="164" fontId="9" fillId="0" borderId="0" xfId="1" applyFont="1" applyFill="1" applyBorder="1" applyAlignment="1">
      <alignment horizontal="center" wrapText="1"/>
    </xf>
    <xf numFmtId="164" fontId="10" fillId="0" borderId="0" xfId="1" applyFont="1" applyFill="1" applyBorder="1" applyAlignment="1">
      <alignment horizontal="center" wrapText="1"/>
    </xf>
    <xf numFmtId="164" fontId="19" fillId="0" borderId="0" xfId="1" applyFont="1" applyBorder="1" applyAlignment="1">
      <alignment vertical="center"/>
    </xf>
    <xf numFmtId="164" fontId="20" fillId="0" borderId="0" xfId="1" applyFont="1" applyFill="1" applyBorder="1" applyAlignment="1">
      <alignment horizontal="center" wrapText="1"/>
    </xf>
    <xf numFmtId="164" fontId="4" fillId="0" borderId="0" xfId="1" applyFont="1" applyBorder="1" applyAlignment="1">
      <alignment horizontal="center"/>
    </xf>
    <xf numFmtId="164" fontId="4" fillId="0" borderId="0" xfId="1" applyFont="1" applyFill="1"/>
    <xf numFmtId="0" fontId="0" fillId="0" borderId="0" xfId="0" applyFill="1"/>
    <xf numFmtId="0" fontId="16" fillId="0" borderId="0" xfId="0" applyFont="1" applyFill="1" applyBorder="1" applyAlignment="1">
      <alignment horizontal="center"/>
    </xf>
    <xf numFmtId="164" fontId="8" fillId="0" borderId="0" xfId="1" applyFont="1" applyFill="1" applyBorder="1" applyAlignment="1">
      <alignment horizontal="left" wrapText="1"/>
    </xf>
    <xf numFmtId="164" fontId="4" fillId="0" borderId="0" xfId="1" applyFont="1" applyFill="1" applyBorder="1"/>
    <xf numFmtId="166" fontId="0" fillId="0" borderId="14" xfId="0" applyNumberFormat="1" applyBorder="1" applyAlignment="1">
      <alignment horizontal="center"/>
    </xf>
    <xf numFmtId="166" fontId="0" fillId="12" borderId="14" xfId="0" applyNumberForma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12" fillId="0" borderId="24" xfId="1" applyFont="1" applyBorder="1" applyAlignment="1">
      <alignment horizontal="center" vertical="center"/>
    </xf>
    <xf numFmtId="164" fontId="12" fillId="0" borderId="24" xfId="1" applyFont="1" applyFill="1" applyBorder="1" applyAlignment="1">
      <alignment horizontal="center" vertical="center"/>
    </xf>
    <xf numFmtId="164" fontId="4" fillId="3" borderId="19" xfId="1" applyFont="1" applyFill="1" applyBorder="1" applyAlignment="1">
      <alignment horizontal="left" textRotation="90" wrapText="1"/>
    </xf>
    <xf numFmtId="164" fontId="0" fillId="0" borderId="0" xfId="1" applyFont="1" applyBorder="1"/>
    <xf numFmtId="164" fontId="0" fillId="7" borderId="25" xfId="1" applyFont="1" applyFill="1" applyBorder="1"/>
    <xf numFmtId="164" fontId="0" fillId="7" borderId="26" xfId="1" applyFont="1" applyFill="1" applyBorder="1"/>
    <xf numFmtId="164" fontId="0" fillId="0" borderId="29" xfId="1" applyFont="1" applyBorder="1" applyAlignment="1"/>
    <xf numFmtId="164" fontId="0" fillId="0" borderId="30" xfId="1" applyFont="1" applyBorder="1"/>
    <xf numFmtId="164" fontId="0" fillId="0" borderId="30" xfId="1" applyFont="1" applyBorder="1" applyAlignment="1">
      <alignment wrapText="1"/>
    </xf>
    <xf numFmtId="164" fontId="0" fillId="0" borderId="27" xfId="1" applyFont="1" applyBorder="1" applyAlignment="1"/>
    <xf numFmtId="164" fontId="0" fillId="0" borderId="28" xfId="1" applyFont="1" applyBorder="1"/>
    <xf numFmtId="164" fontId="0" fillId="0" borderId="29" xfId="1" applyFont="1" applyBorder="1"/>
    <xf numFmtId="164" fontId="0" fillId="0" borderId="27" xfId="1" applyFont="1" applyBorder="1"/>
    <xf numFmtId="164" fontId="0" fillId="0" borderId="5" xfId="1" applyFont="1" applyFill="1" applyBorder="1" applyAlignment="1">
      <alignment vertical="top" wrapText="1"/>
    </xf>
    <xf numFmtId="164" fontId="0" fillId="0" borderId="4" xfId="1" applyFont="1" applyBorder="1" applyAlignment="1">
      <alignment vertical="top"/>
    </xf>
    <xf numFmtId="164" fontId="0" fillId="0" borderId="4" xfId="1" applyFont="1" applyFill="1" applyBorder="1"/>
    <xf numFmtId="164" fontId="0" fillId="7" borderId="8" xfId="1" applyFont="1" applyFill="1" applyBorder="1"/>
    <xf numFmtId="164" fontId="0" fillId="0" borderId="36" xfId="1" applyFont="1" applyBorder="1" applyAlignment="1">
      <alignment wrapText="1"/>
    </xf>
    <xf numFmtId="164" fontId="0" fillId="0" borderId="37" xfId="1" applyFont="1" applyBorder="1" applyAlignment="1">
      <alignment vertical="center" wrapText="1"/>
    </xf>
    <xf numFmtId="164" fontId="0" fillId="7" borderId="38" xfId="1" applyFont="1" applyFill="1" applyBorder="1"/>
    <xf numFmtId="0" fontId="16" fillId="9" borderId="1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horizontal="left" vertical="center" indent="5"/>
    </xf>
    <xf numFmtId="0" fontId="25" fillId="0" borderId="0" xfId="0" applyFont="1" applyAlignment="1">
      <alignment horizontal="left" vertical="center" wrapText="1" indent="5"/>
    </xf>
    <xf numFmtId="0" fontId="25" fillId="0" borderId="0" xfId="0" applyFont="1" applyAlignment="1">
      <alignment horizontal="left" vertical="center" indent="5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164" fontId="5" fillId="0" borderId="2" xfId="1" applyFont="1" applyFill="1" applyBorder="1" applyAlignment="1">
      <alignment horizontal="center" vertical="center"/>
    </xf>
    <xf numFmtId="0" fontId="25" fillId="0" borderId="14" xfId="0" applyFont="1" applyBorder="1"/>
    <xf numFmtId="0" fontId="25" fillId="0" borderId="14" xfId="0" applyFont="1" applyBorder="1" applyAlignment="1">
      <alignment wrapText="1"/>
    </xf>
    <xf numFmtId="0" fontId="24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vertical="center" wrapText="1"/>
    </xf>
    <xf numFmtId="0" fontId="24" fillId="14" borderId="14" xfId="0" applyFont="1" applyFill="1" applyBorder="1" applyAlignment="1">
      <alignment vertical="center" wrapText="1"/>
    </xf>
    <xf numFmtId="0" fontId="24" fillId="9" borderId="14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wrapText="1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 wrapText="1"/>
    </xf>
    <xf numFmtId="0" fontId="25" fillId="9" borderId="14" xfId="0" applyFont="1" applyFill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25" fillId="14" borderId="14" xfId="0" applyFont="1" applyFill="1" applyBorder="1" applyAlignment="1">
      <alignment wrapText="1"/>
    </xf>
    <xf numFmtId="0" fontId="25" fillId="14" borderId="14" xfId="0" applyFont="1" applyFill="1" applyBorder="1"/>
    <xf numFmtId="0" fontId="25" fillId="14" borderId="14" xfId="0" applyFont="1" applyFill="1" applyBorder="1" applyAlignment="1">
      <alignment horizontal="justify" vertical="center"/>
    </xf>
    <xf numFmtId="0" fontId="26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15" borderId="14" xfId="0" applyFont="1" applyFill="1" applyBorder="1" applyAlignment="1">
      <alignment horizontal="center" vertical="center"/>
    </xf>
    <xf numFmtId="0" fontId="12" fillId="15" borderId="14" xfId="0" applyFont="1" applyFill="1" applyBorder="1" applyAlignment="1">
      <alignment vertical="center" wrapText="1"/>
    </xf>
    <xf numFmtId="0" fontId="26" fillId="15" borderId="14" xfId="0" applyFont="1" applyFill="1" applyBorder="1" applyAlignment="1">
      <alignment horizontal="left" vertical="center" wrapText="1" indent="5"/>
    </xf>
    <xf numFmtId="0" fontId="12" fillId="15" borderId="14" xfId="0" applyFont="1" applyFill="1" applyBorder="1" applyAlignment="1">
      <alignment vertical="center"/>
    </xf>
    <xf numFmtId="0" fontId="25" fillId="15" borderId="14" xfId="0" applyFont="1" applyFill="1" applyBorder="1"/>
    <xf numFmtId="0" fontId="25" fillId="15" borderId="14" xfId="0" applyFont="1" applyFill="1" applyBorder="1" applyAlignment="1">
      <alignment horizontal="left" vertical="center" indent="5"/>
    </xf>
    <xf numFmtId="0" fontId="28" fillId="15" borderId="14" xfId="0" applyFont="1" applyFill="1" applyBorder="1" applyAlignment="1">
      <alignment vertical="center" wrapText="1"/>
    </xf>
    <xf numFmtId="0" fontId="25" fillId="15" borderId="14" xfId="0" applyFont="1" applyFill="1" applyBorder="1" applyAlignment="1">
      <alignment vertical="center"/>
    </xf>
    <xf numFmtId="0" fontId="16" fillId="15" borderId="14" xfId="0" applyFont="1" applyFill="1" applyBorder="1" applyAlignment="1">
      <alignment horizontal="center" vertical="center"/>
    </xf>
    <xf numFmtId="0" fontId="16" fillId="15" borderId="14" xfId="0" applyFont="1" applyFill="1" applyBorder="1"/>
    <xf numFmtId="0" fontId="16" fillId="15" borderId="14" xfId="0" applyFont="1" applyFill="1" applyBorder="1" applyAlignment="1">
      <alignment wrapText="1"/>
    </xf>
    <xf numFmtId="0" fontId="24" fillId="14" borderId="14" xfId="0" applyFont="1" applyFill="1" applyBorder="1" applyAlignment="1">
      <alignment vertical="center" textRotation="45" wrapText="1"/>
    </xf>
    <xf numFmtId="0" fontId="24" fillId="9" borderId="14" xfId="0" applyFont="1" applyFill="1" applyBorder="1" applyAlignment="1">
      <alignment horizontal="left" vertical="center" textRotation="45" wrapText="1"/>
    </xf>
    <xf numFmtId="0" fontId="24" fillId="0" borderId="14" xfId="0" applyFont="1" applyBorder="1" applyAlignment="1">
      <alignment textRotation="45" wrapText="1"/>
    </xf>
    <xf numFmtId="0" fontId="25" fillId="0" borderId="14" xfId="0" applyFont="1" applyBorder="1" applyAlignment="1">
      <alignment horizontal="left" vertical="center" textRotation="45" wrapText="1"/>
    </xf>
    <xf numFmtId="0" fontId="25" fillId="0" borderId="14" xfId="0" applyFont="1" applyBorder="1" applyAlignment="1">
      <alignment textRotation="45" wrapText="1"/>
    </xf>
    <xf numFmtId="0" fontId="25" fillId="9" borderId="14" xfId="0" applyFont="1" applyFill="1" applyBorder="1" applyAlignment="1">
      <alignment horizontal="left" vertical="center" textRotation="45" wrapText="1"/>
    </xf>
    <xf numFmtId="0" fontId="25" fillId="14" borderId="14" xfId="0" applyFont="1" applyFill="1" applyBorder="1" applyAlignment="1">
      <alignment textRotation="45" wrapText="1"/>
    </xf>
    <xf numFmtId="0" fontId="25" fillId="14" borderId="14" xfId="0" applyFont="1" applyFill="1" applyBorder="1" applyAlignment="1">
      <alignment textRotation="45"/>
    </xf>
    <xf numFmtId="0" fontId="25" fillId="14" borderId="14" xfId="0" applyFont="1" applyFill="1" applyBorder="1" applyAlignment="1">
      <alignment horizontal="justify" vertical="center" textRotation="45"/>
    </xf>
    <xf numFmtId="0" fontId="25" fillId="0" borderId="14" xfId="0" applyFont="1" applyBorder="1" applyAlignment="1">
      <alignment horizontal="left" textRotation="45" wrapText="1"/>
    </xf>
    <xf numFmtId="0" fontId="24" fillId="0" borderId="14" xfId="0" applyFont="1" applyBorder="1" applyAlignment="1">
      <alignment horizontal="left" textRotation="45" wrapText="1"/>
    </xf>
    <xf numFmtId="0" fontId="24" fillId="14" borderId="14" xfId="0" applyFont="1" applyFill="1" applyBorder="1" applyAlignment="1">
      <alignment textRotation="45" wrapText="1"/>
    </xf>
    <xf numFmtId="0" fontId="25" fillId="14" borderId="14" xfId="0" applyFont="1" applyFill="1" applyBorder="1" applyAlignment="1">
      <alignment horizontal="justify" textRotation="45"/>
    </xf>
    <xf numFmtId="0" fontId="29" fillId="0" borderId="21" xfId="0" applyFont="1" applyBorder="1" applyAlignment="1">
      <alignment horizontal="left" vertical="center" wrapText="1"/>
    </xf>
    <xf numFmtId="0" fontId="29" fillId="14" borderId="21" xfId="0" applyFont="1" applyFill="1" applyBorder="1" applyAlignment="1">
      <alignment vertical="center" wrapText="1"/>
    </xf>
    <xf numFmtId="0" fontId="29" fillId="9" borderId="21" xfId="0" applyFont="1" applyFill="1" applyBorder="1" applyAlignment="1">
      <alignment horizontal="left" vertical="center" wrapText="1"/>
    </xf>
    <xf numFmtId="0" fontId="29" fillId="0" borderId="21" xfId="0" applyFont="1" applyBorder="1" applyAlignment="1">
      <alignment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wrapText="1"/>
    </xf>
    <xf numFmtId="0" fontId="8" fillId="9" borderId="21" xfId="0" applyFont="1" applyFill="1" applyBorder="1" applyAlignment="1">
      <alignment horizontal="left" vertical="center" wrapText="1"/>
    </xf>
    <xf numFmtId="0" fontId="8" fillId="14" borderId="21" xfId="0" applyFont="1" applyFill="1" applyBorder="1" applyAlignment="1">
      <alignment wrapText="1"/>
    </xf>
    <xf numFmtId="0" fontId="8" fillId="14" borderId="21" xfId="0" applyFont="1" applyFill="1" applyBorder="1"/>
    <xf numFmtId="0" fontId="8" fillId="14" borderId="21" xfId="0" applyFont="1" applyFill="1" applyBorder="1" applyAlignment="1">
      <alignment horizontal="justify" vertical="center"/>
    </xf>
    <xf numFmtId="164" fontId="12" fillId="0" borderId="40" xfId="1" applyFont="1" applyBorder="1" applyAlignment="1">
      <alignment horizontal="center" vertical="center"/>
    </xf>
    <xf numFmtId="166" fontId="0" fillId="0" borderId="41" xfId="0" applyNumberFormat="1" applyBorder="1" applyAlignment="1">
      <alignment horizontal="center"/>
    </xf>
    <xf numFmtId="166" fontId="0" fillId="12" borderId="41" xfId="0" applyNumberFormat="1" applyFill="1" applyBorder="1" applyAlignment="1">
      <alignment horizontal="center"/>
    </xf>
    <xf numFmtId="164" fontId="12" fillId="13" borderId="43" xfId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6" borderId="14" xfId="0" applyFont="1" applyFill="1" applyBorder="1" applyAlignment="1">
      <alignment horizontal="center" vertical="center"/>
    </xf>
    <xf numFmtId="164" fontId="12" fillId="0" borderId="44" xfId="1" applyFont="1" applyBorder="1" applyAlignment="1">
      <alignment horizontal="center" vertical="center"/>
    </xf>
    <xf numFmtId="164" fontId="12" fillId="13" borderId="0" xfId="1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/>
    </xf>
    <xf numFmtId="164" fontId="7" fillId="17" borderId="0" xfId="1" applyFont="1" applyFill="1" applyBorder="1" applyAlignment="1">
      <alignment horizontal="center" textRotation="90" wrapText="1"/>
    </xf>
    <xf numFmtId="164" fontId="11" fillId="17" borderId="0" xfId="1" applyFont="1" applyFill="1" applyBorder="1" applyAlignment="1">
      <alignment horizontal="center" textRotation="90" wrapText="1"/>
    </xf>
    <xf numFmtId="0" fontId="25" fillId="0" borderId="41" xfId="0" applyFont="1" applyFill="1" applyBorder="1" applyAlignment="1">
      <alignment horizontal="center" vertical="center"/>
    </xf>
    <xf numFmtId="164" fontId="0" fillId="0" borderId="7" xfId="1" applyFont="1" applyFill="1" applyBorder="1"/>
    <xf numFmtId="164" fontId="0" fillId="0" borderId="5" xfId="1" applyFont="1" applyFill="1" applyBorder="1"/>
    <xf numFmtId="164" fontId="0" fillId="0" borderId="6" xfId="1" applyFont="1" applyFill="1" applyBorder="1" applyAlignment="1">
      <alignment vertical="center"/>
    </xf>
    <xf numFmtId="164" fontId="0" fillId="0" borderId="11" xfId="1" applyFont="1" applyFill="1" applyBorder="1" applyAlignment="1">
      <alignment vertical="center"/>
    </xf>
    <xf numFmtId="164" fontId="0" fillId="7" borderId="39" xfId="1" applyFont="1" applyFill="1" applyBorder="1" applyAlignment="1">
      <alignment horizontal="left"/>
    </xf>
    <xf numFmtId="164" fontId="0" fillId="7" borderId="8" xfId="1" applyFont="1" applyFill="1" applyBorder="1" applyAlignment="1">
      <alignment vertical="center" textRotation="90"/>
    </xf>
    <xf numFmtId="164" fontId="0" fillId="7" borderId="7" xfId="1" applyFont="1" applyFill="1" applyBorder="1" applyAlignment="1">
      <alignment vertical="center" textRotation="90"/>
    </xf>
    <xf numFmtId="164" fontId="0" fillId="7" borderId="7" xfId="1" applyFont="1" applyFill="1" applyBorder="1" applyAlignment="1">
      <alignment vertical="center"/>
    </xf>
    <xf numFmtId="0" fontId="16" fillId="15" borderId="14" xfId="0" applyFont="1" applyFill="1" applyBorder="1" applyAlignment="1">
      <alignment vertical="center"/>
    </xf>
    <xf numFmtId="164" fontId="0" fillId="7" borderId="6" xfId="1" applyFont="1" applyFill="1" applyBorder="1" applyAlignment="1">
      <alignment vertical="center" textRotation="90"/>
    </xf>
    <xf numFmtId="164" fontId="0" fillId="0" borderId="46" xfId="1" applyFont="1" applyBorder="1"/>
    <xf numFmtId="164" fontId="0" fillId="0" borderId="29" xfId="1" applyFont="1" applyBorder="1" applyAlignment="1">
      <alignment wrapText="1"/>
    </xf>
    <xf numFmtId="164" fontId="0" fillId="0" borderId="11" xfId="1" applyFont="1" applyFill="1" applyBorder="1" applyAlignment="1">
      <alignment vertical="center" wrapText="1"/>
    </xf>
    <xf numFmtId="164" fontId="0" fillId="0" borderId="4" xfId="1" applyFont="1" applyBorder="1" applyAlignment="1">
      <alignment wrapText="1"/>
    </xf>
    <xf numFmtId="164" fontId="0" fillId="7" borderId="13" xfId="1" applyFont="1" applyFill="1" applyBorder="1" applyAlignment="1">
      <alignment wrapText="1"/>
    </xf>
    <xf numFmtId="164" fontId="7" fillId="2" borderId="8" xfId="1" applyFont="1" applyFill="1" applyBorder="1" applyAlignment="1">
      <alignment horizontal="center" textRotation="90"/>
    </xf>
    <xf numFmtId="164" fontId="7" fillId="2" borderId="7" xfId="1" applyFont="1" applyFill="1" applyBorder="1" applyAlignment="1">
      <alignment horizontal="center" textRotation="90"/>
    </xf>
    <xf numFmtId="164" fontId="7" fillId="2" borderId="13" xfId="1" applyFont="1" applyFill="1" applyBorder="1" applyAlignment="1">
      <alignment horizontal="center" textRotation="90" wrapText="1"/>
    </xf>
    <xf numFmtId="164" fontId="7" fillId="2" borderId="5" xfId="1" applyFont="1" applyFill="1" applyBorder="1" applyAlignment="1">
      <alignment horizontal="center" textRotation="90" wrapText="1"/>
    </xf>
    <xf numFmtId="164" fontId="7" fillId="2" borderId="42" xfId="1" applyFont="1" applyFill="1" applyBorder="1" applyAlignment="1">
      <alignment horizontal="center" textRotation="90" wrapText="1"/>
    </xf>
    <xf numFmtId="164" fontId="7" fillId="2" borderId="43" xfId="1" applyFont="1" applyFill="1" applyBorder="1" applyAlignment="1">
      <alignment horizontal="center" textRotation="90" wrapText="1"/>
    </xf>
    <xf numFmtId="164" fontId="4" fillId="17" borderId="47" xfId="1" applyFont="1" applyFill="1" applyBorder="1" applyAlignment="1">
      <alignment horizontal="center" wrapText="1"/>
    </xf>
    <xf numFmtId="164" fontId="4" fillId="2" borderId="7" xfId="1" applyFont="1" applyFill="1" applyBorder="1" applyAlignment="1">
      <alignment horizontal="center" textRotation="90"/>
    </xf>
    <xf numFmtId="164" fontId="4" fillId="2" borderId="43" xfId="1" applyFont="1" applyFill="1" applyBorder="1" applyAlignment="1">
      <alignment horizontal="center" textRotation="90" wrapText="1"/>
    </xf>
    <xf numFmtId="164" fontId="4" fillId="2" borderId="5" xfId="1" applyFont="1" applyFill="1" applyBorder="1" applyAlignment="1">
      <alignment horizontal="center" textRotation="90" wrapText="1"/>
    </xf>
    <xf numFmtId="164" fontId="12" fillId="0" borderId="48" xfId="1" applyFont="1" applyBorder="1" applyAlignment="1">
      <alignment horizontal="center" vertical="center"/>
    </xf>
    <xf numFmtId="164" fontId="12" fillId="0" borderId="49" xfId="1" applyFont="1" applyBorder="1" applyAlignment="1">
      <alignment horizontal="center" vertical="center"/>
    </xf>
    <xf numFmtId="164" fontId="12" fillId="0" borderId="50" xfId="1" applyFont="1" applyBorder="1" applyAlignment="1">
      <alignment horizontal="center" vertical="center"/>
    </xf>
    <xf numFmtId="164" fontId="12" fillId="13" borderId="51" xfId="1" applyFont="1" applyFill="1" applyBorder="1" applyAlignment="1">
      <alignment horizontal="center" vertical="center"/>
    </xf>
    <xf numFmtId="164" fontId="12" fillId="13" borderId="52" xfId="1" applyFont="1" applyFill="1" applyBorder="1" applyAlignment="1">
      <alignment horizontal="center" vertical="center"/>
    </xf>
    <xf numFmtId="0" fontId="25" fillId="16" borderId="53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5" fillId="12" borderId="53" xfId="0" applyFont="1" applyFill="1" applyBorder="1" applyAlignment="1">
      <alignment horizontal="center" vertical="center"/>
    </xf>
    <xf numFmtId="0" fontId="25" fillId="12" borderId="54" xfId="0" applyFont="1" applyFill="1" applyBorder="1" applyAlignment="1">
      <alignment horizontal="center" vertical="center"/>
    </xf>
    <xf numFmtId="0" fontId="25" fillId="16" borderId="54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16" borderId="5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/>
    </xf>
    <xf numFmtId="164" fontId="0" fillId="0" borderId="20" xfId="1" applyFont="1" applyBorder="1" applyAlignment="1">
      <alignment horizontal="center"/>
    </xf>
    <xf numFmtId="164" fontId="0" fillId="0" borderId="60" xfId="1" applyFont="1" applyBorder="1" applyAlignment="1">
      <alignment horizontal="center"/>
    </xf>
    <xf numFmtId="164" fontId="4" fillId="3" borderId="18" xfId="1" applyFont="1" applyFill="1" applyBorder="1" applyAlignment="1">
      <alignment horizontal="left" textRotation="90" wrapText="1"/>
    </xf>
    <xf numFmtId="164" fontId="4" fillId="3" borderId="61" xfId="1" applyFont="1" applyFill="1" applyBorder="1" applyAlignment="1">
      <alignment horizontal="left" textRotation="90" wrapText="1"/>
    </xf>
    <xf numFmtId="164" fontId="12" fillId="13" borderId="62" xfId="1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58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164" fontId="13" fillId="10" borderId="14" xfId="1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164" fontId="13" fillId="8" borderId="14" xfId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164" fontId="12" fillId="13" borderId="7" xfId="1" applyFont="1" applyFill="1" applyBorder="1" applyAlignment="1">
      <alignment horizontal="left" vertical="center"/>
    </xf>
    <xf numFmtId="164" fontId="12" fillId="13" borderId="0" xfId="1" applyFont="1" applyFill="1" applyBorder="1" applyAlignment="1">
      <alignment horizontal="left" vertical="center"/>
    </xf>
    <xf numFmtId="164" fontId="15" fillId="6" borderId="45" xfId="1" applyFont="1" applyFill="1" applyBorder="1" applyAlignment="1">
      <alignment horizontal="center" wrapText="1"/>
    </xf>
    <xf numFmtId="164" fontId="15" fillId="6" borderId="19" xfId="1" applyFont="1" applyFill="1" applyBorder="1" applyAlignment="1">
      <alignment horizontal="center" wrapText="1"/>
    </xf>
    <xf numFmtId="164" fontId="15" fillId="6" borderId="59" xfId="1" applyFont="1" applyFill="1" applyBorder="1" applyAlignment="1">
      <alignment horizontal="center" wrapText="1"/>
    </xf>
    <xf numFmtId="164" fontId="14" fillId="5" borderId="22" xfId="1" applyFont="1" applyFill="1" applyBorder="1" applyAlignment="1">
      <alignment horizontal="center" wrapText="1"/>
    </xf>
    <xf numFmtId="164" fontId="14" fillId="5" borderId="19" xfId="1" applyFont="1" applyFill="1" applyBorder="1" applyAlignment="1">
      <alignment horizontal="center" wrapText="1"/>
    </xf>
    <xf numFmtId="164" fontId="14" fillId="5" borderId="23" xfId="1" applyFont="1" applyFill="1" applyBorder="1" applyAlignment="1">
      <alignment horizontal="center" wrapText="1"/>
    </xf>
    <xf numFmtId="164" fontId="17" fillId="0" borderId="8" xfId="1" applyFont="1" applyFill="1" applyBorder="1"/>
    <xf numFmtId="164" fontId="11" fillId="0" borderId="1" xfId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11" fillId="4" borderId="3" xfId="1" applyFont="1" applyFill="1" applyBorder="1" applyAlignment="1">
      <alignment horizontal="center" wrapText="1"/>
    </xf>
    <xf numFmtId="164" fontId="0" fillId="7" borderId="8" xfId="1" applyFont="1" applyFill="1" applyBorder="1" applyAlignment="1">
      <alignment horizontal="center" vertical="center" textRotation="90"/>
    </xf>
    <xf numFmtId="164" fontId="0" fillId="7" borderId="7" xfId="1" applyFont="1" applyFill="1" applyBorder="1" applyAlignment="1">
      <alignment horizontal="center" vertical="center" textRotation="90"/>
    </xf>
    <xf numFmtId="164" fontId="0" fillId="7" borderId="10" xfId="1" applyFont="1" applyFill="1" applyBorder="1" applyAlignment="1">
      <alignment horizontal="center" vertical="center" textRotation="90"/>
    </xf>
    <xf numFmtId="164" fontId="0" fillId="0" borderId="29" xfId="1" applyFont="1" applyBorder="1" applyAlignment="1">
      <alignment horizontal="left" vertical="top" wrapText="1"/>
    </xf>
    <xf numFmtId="164" fontId="0" fillId="0" borderId="5" xfId="1" applyFont="1" applyBorder="1" applyAlignment="1">
      <alignment horizontal="left" vertical="top" wrapText="1"/>
    </xf>
    <xf numFmtId="164" fontId="0" fillId="0" borderId="29" xfId="1" applyFont="1" applyBorder="1" applyAlignment="1">
      <alignment horizontal="left" wrapText="1"/>
    </xf>
    <xf numFmtId="164" fontId="0" fillId="0" borderId="5" xfId="1" applyFont="1" applyBorder="1" applyAlignment="1">
      <alignment horizontal="left" wrapText="1"/>
    </xf>
    <xf numFmtId="164" fontId="0" fillId="7" borderId="34" xfId="1" applyFont="1" applyFill="1" applyBorder="1" applyAlignment="1">
      <alignment horizontal="center" vertical="center" textRotation="90"/>
    </xf>
    <xf numFmtId="164" fontId="0" fillId="7" borderId="32" xfId="1" applyFont="1" applyFill="1" applyBorder="1" applyAlignment="1">
      <alignment horizontal="center" vertical="center" textRotation="90"/>
    </xf>
    <xf numFmtId="164" fontId="0" fillId="7" borderId="35" xfId="1" applyFont="1" applyFill="1" applyBorder="1" applyAlignment="1">
      <alignment horizontal="center" vertical="center" textRotation="90"/>
    </xf>
    <xf numFmtId="164" fontId="0" fillId="7" borderId="31" xfId="1" applyFont="1" applyFill="1" applyBorder="1" applyAlignment="1">
      <alignment horizontal="center" vertical="center" textRotation="90"/>
    </xf>
    <xf numFmtId="164" fontId="0" fillId="7" borderId="33" xfId="1" applyFont="1" applyFill="1" applyBorder="1" applyAlignment="1">
      <alignment horizontal="center" vertical="center" textRotation="90"/>
    </xf>
    <xf numFmtId="164" fontId="0" fillId="0" borderId="29" xfId="1" applyFont="1" applyFill="1" applyBorder="1" applyAlignment="1">
      <alignment horizontal="left" wrapText="1"/>
    </xf>
    <xf numFmtId="164" fontId="0" fillId="0" borderId="5" xfId="1" applyFont="1" applyFill="1" applyBorder="1" applyAlignment="1">
      <alignment horizontal="left" wrapText="1"/>
    </xf>
    <xf numFmtId="164" fontId="0" fillId="0" borderId="29" xfId="1" applyFont="1" applyFill="1" applyBorder="1" applyAlignment="1">
      <alignment horizontal="left" vertical="top" wrapText="1"/>
    </xf>
    <xf numFmtId="164" fontId="0" fillId="0" borderId="5" xfId="1" applyFont="1" applyFill="1" applyBorder="1" applyAlignment="1">
      <alignment horizontal="left" vertical="top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G44" sqref="G44"/>
    </sheetView>
  </sheetViews>
  <sheetFormatPr baseColWidth="10" defaultRowHeight="12" x14ac:dyDescent="0.2"/>
  <cols>
    <col min="1" max="4" width="5.7109375" style="119" customWidth="1"/>
    <col min="5" max="5" width="5.7109375" style="99" customWidth="1"/>
    <col min="6" max="6" width="61" style="95" customWidth="1"/>
    <col min="7" max="7" width="79.28515625" style="94" customWidth="1"/>
    <col min="8" max="8" width="68.140625" style="94" customWidth="1"/>
    <col min="9" max="16384" width="11.42578125" style="94"/>
  </cols>
  <sheetData>
    <row r="1" spans="1:8" ht="15" x14ac:dyDescent="0.25">
      <c r="A1" s="215" t="s">
        <v>0</v>
      </c>
      <c r="B1" s="216"/>
      <c r="C1" s="216"/>
      <c r="D1" s="217"/>
      <c r="E1" s="175"/>
      <c r="F1" s="130" t="s">
        <v>201</v>
      </c>
      <c r="G1" s="129" t="s">
        <v>105</v>
      </c>
    </row>
    <row r="2" spans="1:8" ht="15" x14ac:dyDescent="0.2">
      <c r="A2" s="128" t="s">
        <v>164</v>
      </c>
      <c r="B2" s="128" t="s">
        <v>207</v>
      </c>
      <c r="C2" s="128" t="s">
        <v>215</v>
      </c>
      <c r="D2" s="128" t="s">
        <v>251</v>
      </c>
      <c r="E2" s="123" t="s">
        <v>168</v>
      </c>
      <c r="F2" s="121" t="s">
        <v>162</v>
      </c>
      <c r="G2" s="122"/>
    </row>
    <row r="3" spans="1:8" ht="24" x14ac:dyDescent="0.2">
      <c r="A3" s="118" t="s">
        <v>45</v>
      </c>
      <c r="B3" s="118"/>
      <c r="C3" s="118"/>
      <c r="D3" s="118"/>
      <c r="E3" s="109" t="s">
        <v>44</v>
      </c>
      <c r="F3" s="104" t="s">
        <v>165</v>
      </c>
      <c r="G3" s="105" t="s">
        <v>203</v>
      </c>
    </row>
    <row r="4" spans="1:8" ht="24" x14ac:dyDescent="0.2">
      <c r="A4" s="118"/>
      <c r="B4" s="118"/>
      <c r="C4" s="118" t="s">
        <v>45</v>
      </c>
      <c r="D4" s="118"/>
      <c r="E4" s="109" t="s">
        <v>46</v>
      </c>
      <c r="F4" s="106" t="s">
        <v>216</v>
      </c>
      <c r="G4" s="105" t="s">
        <v>217</v>
      </c>
    </row>
    <row r="5" spans="1:8" ht="48" x14ac:dyDescent="0.2">
      <c r="A5" s="117"/>
      <c r="B5" s="117"/>
      <c r="C5" s="118" t="s">
        <v>45</v>
      </c>
      <c r="D5" s="117"/>
      <c r="E5" s="109" t="s">
        <v>47</v>
      </c>
      <c r="F5" s="104" t="s">
        <v>166</v>
      </c>
      <c r="G5" s="105" t="s">
        <v>222</v>
      </c>
    </row>
    <row r="6" spans="1:8" ht="24" x14ac:dyDescent="0.2">
      <c r="A6" s="118"/>
      <c r="B6" s="118" t="s">
        <v>45</v>
      </c>
      <c r="C6" s="118"/>
      <c r="D6" s="118"/>
      <c r="E6" s="109" t="s">
        <v>48</v>
      </c>
      <c r="F6" s="107" t="s">
        <v>167</v>
      </c>
      <c r="G6" s="102" t="s">
        <v>244</v>
      </c>
      <c r="H6" s="97"/>
    </row>
    <row r="7" spans="1:8" x14ac:dyDescent="0.2">
      <c r="A7" s="118" t="s">
        <v>45</v>
      </c>
      <c r="B7" s="118"/>
      <c r="C7" s="118"/>
      <c r="D7" s="118"/>
      <c r="E7" s="109" t="s">
        <v>49</v>
      </c>
      <c r="F7" s="108" t="s">
        <v>163</v>
      </c>
      <c r="G7" s="102" t="s">
        <v>204</v>
      </c>
      <c r="H7" s="98"/>
    </row>
    <row r="8" spans="1:8" ht="48" x14ac:dyDescent="0.2">
      <c r="A8" s="118"/>
      <c r="B8" s="118"/>
      <c r="C8" s="118" t="s">
        <v>45</v>
      </c>
      <c r="D8" s="118"/>
      <c r="E8" s="109" t="s">
        <v>50</v>
      </c>
      <c r="F8" s="106" t="s">
        <v>53</v>
      </c>
      <c r="G8" s="105" t="s">
        <v>219</v>
      </c>
    </row>
    <row r="9" spans="1:8" ht="24" x14ac:dyDescent="0.2">
      <c r="A9" s="118"/>
      <c r="B9" s="118"/>
      <c r="C9" s="118" t="s">
        <v>45</v>
      </c>
      <c r="D9" s="118"/>
      <c r="E9" s="109" t="s">
        <v>51</v>
      </c>
      <c r="F9" s="106" t="s">
        <v>224</v>
      </c>
      <c r="G9" s="103" t="s">
        <v>223</v>
      </c>
    </row>
    <row r="10" spans="1:8" ht="24" x14ac:dyDescent="0.2">
      <c r="A10" s="118"/>
      <c r="B10" s="118"/>
      <c r="C10" s="118" t="s">
        <v>45</v>
      </c>
      <c r="D10" s="118"/>
      <c r="E10" s="109" t="s">
        <v>52</v>
      </c>
      <c r="F10" s="106" t="s">
        <v>78</v>
      </c>
      <c r="G10" s="109" t="s">
        <v>221</v>
      </c>
    </row>
    <row r="11" spans="1:8" x14ac:dyDescent="0.2">
      <c r="A11" s="120"/>
      <c r="B11" s="120"/>
      <c r="C11" s="120"/>
      <c r="D11" s="120"/>
      <c r="E11" s="123" t="s">
        <v>176</v>
      </c>
      <c r="F11" s="123" t="s">
        <v>169</v>
      </c>
      <c r="G11" s="124"/>
    </row>
    <row r="12" spans="1:8" ht="36" x14ac:dyDescent="0.2">
      <c r="A12" s="118" t="s">
        <v>45</v>
      </c>
      <c r="B12" s="118"/>
      <c r="C12" s="118"/>
      <c r="D12" s="118"/>
      <c r="E12" s="109" t="s">
        <v>56</v>
      </c>
      <c r="F12" s="110" t="s">
        <v>171</v>
      </c>
      <c r="G12" s="105" t="s">
        <v>202</v>
      </c>
    </row>
    <row r="13" spans="1:8" ht="48" x14ac:dyDescent="0.2">
      <c r="A13" s="118"/>
      <c r="B13" s="118"/>
      <c r="C13" s="118" t="s">
        <v>45</v>
      </c>
      <c r="D13" s="118"/>
      <c r="E13" s="109" t="s">
        <v>57</v>
      </c>
      <c r="F13" s="110" t="s">
        <v>172</v>
      </c>
      <c r="G13" s="105" t="s">
        <v>220</v>
      </c>
    </row>
    <row r="14" spans="1:8" ht="24" x14ac:dyDescent="0.2">
      <c r="A14" s="118" t="s">
        <v>45</v>
      </c>
      <c r="B14" s="118"/>
      <c r="C14" s="118"/>
      <c r="D14" s="118"/>
      <c r="E14" s="109" t="s">
        <v>58</v>
      </c>
      <c r="F14" s="110" t="s">
        <v>173</v>
      </c>
      <c r="G14" s="103" t="s">
        <v>226</v>
      </c>
    </row>
    <row r="15" spans="1:8" x14ac:dyDescent="0.2">
      <c r="A15" s="118"/>
      <c r="B15" s="118"/>
      <c r="C15" s="118" t="s">
        <v>45</v>
      </c>
      <c r="D15" s="118"/>
      <c r="E15" s="109" t="s">
        <v>59</v>
      </c>
      <c r="F15" s="110" t="s">
        <v>174</v>
      </c>
      <c r="G15" s="102" t="s">
        <v>218</v>
      </c>
      <c r="H15" s="98"/>
    </row>
    <row r="16" spans="1:8" ht="72" x14ac:dyDescent="0.2">
      <c r="A16" s="118" t="s">
        <v>45</v>
      </c>
      <c r="B16" s="118"/>
      <c r="C16" s="118"/>
      <c r="D16" s="118"/>
      <c r="E16" s="109" t="s">
        <v>60</v>
      </c>
      <c r="F16" s="110" t="s">
        <v>175</v>
      </c>
      <c r="G16" s="105" t="s">
        <v>213</v>
      </c>
    </row>
    <row r="17" spans="1:8" ht="24" x14ac:dyDescent="0.2">
      <c r="A17" s="118" t="s">
        <v>45</v>
      </c>
      <c r="B17" s="118"/>
      <c r="C17" s="118"/>
      <c r="D17" s="118"/>
      <c r="E17" s="109" t="s">
        <v>61</v>
      </c>
      <c r="F17" s="110" t="s">
        <v>63</v>
      </c>
      <c r="G17" s="102" t="s">
        <v>206</v>
      </c>
    </row>
    <row r="18" spans="1:8" ht="24" x14ac:dyDescent="0.2">
      <c r="A18" s="118"/>
      <c r="B18" s="118"/>
      <c r="C18" s="118"/>
      <c r="D18" s="118" t="s">
        <v>45</v>
      </c>
      <c r="E18" s="109" t="s">
        <v>62</v>
      </c>
      <c r="F18" s="103" t="s">
        <v>170</v>
      </c>
      <c r="G18" s="111" t="s">
        <v>237</v>
      </c>
    </row>
    <row r="19" spans="1:8" x14ac:dyDescent="0.2">
      <c r="A19" s="120"/>
      <c r="B19" s="120"/>
      <c r="C19" s="120"/>
      <c r="D19" s="120"/>
      <c r="E19" s="123" t="s">
        <v>179</v>
      </c>
      <c r="F19" s="123" t="s">
        <v>177</v>
      </c>
      <c r="G19" s="125"/>
    </row>
    <row r="20" spans="1:8" ht="51.75" customHeight="1" x14ac:dyDescent="0.2">
      <c r="A20" s="118"/>
      <c r="B20" s="118" t="s">
        <v>45</v>
      </c>
      <c r="C20" s="118"/>
      <c r="D20" s="118"/>
      <c r="E20" s="109" t="s">
        <v>66</v>
      </c>
      <c r="F20" s="110" t="s">
        <v>180</v>
      </c>
      <c r="G20" s="105" t="s">
        <v>212</v>
      </c>
    </row>
    <row r="21" spans="1:8" ht="31.5" customHeight="1" x14ac:dyDescent="0.2">
      <c r="A21" s="118"/>
      <c r="B21" s="118" t="s">
        <v>45</v>
      </c>
      <c r="C21" s="118"/>
      <c r="D21" s="118"/>
      <c r="E21" s="109" t="s">
        <v>67</v>
      </c>
      <c r="F21" s="112" t="s">
        <v>181</v>
      </c>
      <c r="G21" s="102" t="s">
        <v>214</v>
      </c>
      <c r="H21" s="98"/>
    </row>
    <row r="22" spans="1:8" ht="24" x14ac:dyDescent="0.2">
      <c r="A22" s="118" t="s">
        <v>45</v>
      </c>
      <c r="B22" s="118"/>
      <c r="C22" s="118"/>
      <c r="D22" s="118"/>
      <c r="E22" s="109" t="s">
        <v>68</v>
      </c>
      <c r="F22" s="103" t="s">
        <v>178</v>
      </c>
      <c r="G22" s="105" t="s">
        <v>203</v>
      </c>
      <c r="H22" s="98"/>
    </row>
    <row r="23" spans="1:8" x14ac:dyDescent="0.2">
      <c r="A23" s="120"/>
      <c r="B23" s="120"/>
      <c r="C23" s="120"/>
      <c r="D23" s="120"/>
      <c r="E23" s="123" t="s">
        <v>185</v>
      </c>
      <c r="F23" s="123" t="s">
        <v>182</v>
      </c>
      <c r="G23" s="124"/>
      <c r="H23" s="96"/>
    </row>
    <row r="24" spans="1:8" ht="24" x14ac:dyDescent="0.2">
      <c r="A24" s="118"/>
      <c r="B24" s="118"/>
      <c r="C24" s="118" t="s">
        <v>45</v>
      </c>
      <c r="D24" s="118"/>
      <c r="E24" s="109" t="s">
        <v>70</v>
      </c>
      <c r="F24" s="110" t="s">
        <v>184</v>
      </c>
      <c r="G24" s="102" t="s">
        <v>221</v>
      </c>
    </row>
    <row r="25" spans="1:8" ht="24" x14ac:dyDescent="0.2">
      <c r="A25" s="118"/>
      <c r="B25" s="118"/>
      <c r="C25" s="118"/>
      <c r="D25" s="118" t="s">
        <v>45</v>
      </c>
      <c r="E25" s="109" t="s">
        <v>71</v>
      </c>
      <c r="F25" s="103" t="s">
        <v>183</v>
      </c>
      <c r="G25" s="105" t="s">
        <v>245</v>
      </c>
    </row>
    <row r="26" spans="1:8" x14ac:dyDescent="0.2">
      <c r="A26" s="120"/>
      <c r="B26" s="120"/>
      <c r="C26" s="120"/>
      <c r="D26" s="120"/>
      <c r="E26" s="123" t="s">
        <v>188</v>
      </c>
      <c r="F26" s="123" t="s">
        <v>186</v>
      </c>
      <c r="G26" s="124"/>
    </row>
    <row r="27" spans="1:8" ht="24" x14ac:dyDescent="0.2">
      <c r="A27" s="118"/>
      <c r="B27" s="118"/>
      <c r="C27" s="118" t="s">
        <v>45</v>
      </c>
      <c r="D27" s="118"/>
      <c r="E27" s="109" t="s">
        <v>73</v>
      </c>
      <c r="F27" s="110" t="s">
        <v>189</v>
      </c>
      <c r="G27" s="103" t="s">
        <v>225</v>
      </c>
    </row>
    <row r="28" spans="1:8" x14ac:dyDescent="0.2">
      <c r="A28" s="118" t="s">
        <v>45</v>
      </c>
      <c r="B28" s="118"/>
      <c r="C28" s="118"/>
      <c r="D28" s="118"/>
      <c r="E28" s="109" t="s">
        <v>74</v>
      </c>
      <c r="F28" s="110" t="s">
        <v>190</v>
      </c>
      <c r="G28" s="109" t="s">
        <v>205</v>
      </c>
    </row>
    <row r="29" spans="1:8" ht="17.25" customHeight="1" x14ac:dyDescent="0.2">
      <c r="A29" s="118"/>
      <c r="B29" s="118" t="s">
        <v>45</v>
      </c>
      <c r="C29" s="118"/>
      <c r="D29" s="118"/>
      <c r="E29" s="109" t="s">
        <v>75</v>
      </c>
      <c r="F29" s="110" t="s">
        <v>191</v>
      </c>
      <c r="G29" s="102" t="s">
        <v>214</v>
      </c>
    </row>
    <row r="30" spans="1:8" x14ac:dyDescent="0.2">
      <c r="A30" s="118"/>
      <c r="B30" s="118" t="s">
        <v>45</v>
      </c>
      <c r="C30" s="118"/>
      <c r="D30" s="118"/>
      <c r="E30" s="109" t="s">
        <v>76</v>
      </c>
      <c r="F30" s="110" t="s">
        <v>192</v>
      </c>
      <c r="G30" s="102" t="s">
        <v>247</v>
      </c>
    </row>
    <row r="31" spans="1:8" x14ac:dyDescent="0.2">
      <c r="A31" s="118"/>
      <c r="B31" s="118" t="s">
        <v>45</v>
      </c>
      <c r="C31" s="118"/>
      <c r="D31" s="118"/>
      <c r="E31" s="109" t="s">
        <v>77</v>
      </c>
      <c r="F31" s="103" t="s">
        <v>187</v>
      </c>
      <c r="G31" s="102" t="s">
        <v>246</v>
      </c>
    </row>
    <row r="32" spans="1:8" x14ac:dyDescent="0.2">
      <c r="A32" s="120"/>
      <c r="B32" s="120"/>
      <c r="C32" s="120"/>
      <c r="D32" s="120"/>
      <c r="E32" s="123" t="s">
        <v>194</v>
      </c>
      <c r="F32" s="123" t="s">
        <v>193</v>
      </c>
      <c r="G32" s="124"/>
    </row>
    <row r="33" spans="1:7" ht="24" x14ac:dyDescent="0.2">
      <c r="A33" s="118"/>
      <c r="B33" s="118" t="s">
        <v>45</v>
      </c>
      <c r="C33" s="118"/>
      <c r="D33" s="118"/>
      <c r="E33" s="109" t="s">
        <v>252</v>
      </c>
      <c r="F33" s="110" t="s">
        <v>195</v>
      </c>
      <c r="G33" s="103" t="s">
        <v>210</v>
      </c>
    </row>
    <row r="34" spans="1:7" x14ac:dyDescent="0.2">
      <c r="A34" s="118"/>
      <c r="B34" s="118" t="s">
        <v>45</v>
      </c>
      <c r="C34" s="118"/>
      <c r="D34" s="118"/>
      <c r="E34" s="109" t="s">
        <v>253</v>
      </c>
      <c r="F34" s="110" t="s">
        <v>196</v>
      </c>
      <c r="G34" s="105" t="s">
        <v>208</v>
      </c>
    </row>
    <row r="35" spans="1:7" x14ac:dyDescent="0.2">
      <c r="A35" s="118"/>
      <c r="B35" s="118" t="s">
        <v>45</v>
      </c>
      <c r="C35" s="118"/>
      <c r="D35" s="118"/>
      <c r="E35" s="109" t="s">
        <v>254</v>
      </c>
      <c r="F35" s="103" t="s">
        <v>83</v>
      </c>
      <c r="G35" s="109" t="s">
        <v>209</v>
      </c>
    </row>
    <row r="36" spans="1:7" x14ac:dyDescent="0.2">
      <c r="A36" s="120"/>
      <c r="B36" s="120"/>
      <c r="C36" s="120"/>
      <c r="D36" s="120"/>
      <c r="E36" s="123" t="s">
        <v>197</v>
      </c>
      <c r="F36" s="123" t="s">
        <v>198</v>
      </c>
      <c r="G36" s="124"/>
    </row>
    <row r="37" spans="1:7" x14ac:dyDescent="0.2">
      <c r="A37" s="118"/>
      <c r="B37" s="118" t="s">
        <v>45</v>
      </c>
      <c r="C37" s="118"/>
      <c r="D37" s="118"/>
      <c r="E37" s="109" t="s">
        <v>85</v>
      </c>
      <c r="F37" s="104" t="s">
        <v>200</v>
      </c>
      <c r="G37" s="113" t="s">
        <v>250</v>
      </c>
    </row>
    <row r="38" spans="1:7" ht="32.25" customHeight="1" x14ac:dyDescent="0.2">
      <c r="A38" s="118"/>
      <c r="B38" s="118" t="s">
        <v>45</v>
      </c>
      <c r="C38" s="118"/>
      <c r="D38" s="118"/>
      <c r="E38" s="109" t="s">
        <v>86</v>
      </c>
      <c r="F38" s="108" t="s">
        <v>199</v>
      </c>
      <c r="G38" s="109" t="s">
        <v>211</v>
      </c>
    </row>
    <row r="39" spans="1:7" ht="51" customHeight="1" x14ac:dyDescent="0.2">
      <c r="A39" s="118"/>
      <c r="B39" s="118" t="s">
        <v>45</v>
      </c>
      <c r="C39" s="118"/>
      <c r="D39" s="118"/>
      <c r="E39" s="109" t="s">
        <v>87</v>
      </c>
      <c r="F39" s="106" t="s">
        <v>88</v>
      </c>
      <c r="G39" s="113" t="s">
        <v>250</v>
      </c>
    </row>
    <row r="40" spans="1:7" ht="24" x14ac:dyDescent="0.2">
      <c r="A40" s="118"/>
      <c r="B40" s="118" t="s">
        <v>45</v>
      </c>
      <c r="C40" s="118"/>
      <c r="D40" s="118"/>
      <c r="E40" s="109" t="s">
        <v>89</v>
      </c>
      <c r="F40" s="106" t="s">
        <v>90</v>
      </c>
      <c r="G40" s="105" t="s">
        <v>203</v>
      </c>
    </row>
    <row r="41" spans="1:7" x14ac:dyDescent="0.2">
      <c r="A41" s="120"/>
      <c r="B41" s="120"/>
      <c r="C41" s="120"/>
      <c r="D41" s="120"/>
      <c r="E41" s="123" t="s">
        <v>248</v>
      </c>
      <c r="F41" s="126" t="s">
        <v>249</v>
      </c>
      <c r="G41" s="127"/>
    </row>
    <row r="42" spans="1:7" ht="24" x14ac:dyDescent="0.2">
      <c r="A42" s="118"/>
      <c r="B42" s="118"/>
      <c r="C42" s="118"/>
      <c r="D42" s="118" t="s">
        <v>45</v>
      </c>
      <c r="E42" s="109" t="s">
        <v>255</v>
      </c>
      <c r="F42" s="114" t="s">
        <v>227</v>
      </c>
      <c r="G42" s="105" t="s">
        <v>228</v>
      </c>
    </row>
    <row r="43" spans="1:7" x14ac:dyDescent="0.2">
      <c r="A43" s="118"/>
      <c r="B43" s="118"/>
      <c r="C43" s="118"/>
      <c r="D43" s="118" t="s">
        <v>45</v>
      </c>
      <c r="E43" s="109" t="s">
        <v>256</v>
      </c>
      <c r="F43" s="115" t="s">
        <v>229</v>
      </c>
      <c r="G43" s="105" t="s">
        <v>231</v>
      </c>
    </row>
    <row r="44" spans="1:7" x14ac:dyDescent="0.2">
      <c r="A44" s="118"/>
      <c r="B44" s="118"/>
      <c r="C44" s="118"/>
      <c r="D44" s="118" t="s">
        <v>45</v>
      </c>
      <c r="E44" s="109" t="s">
        <v>257</v>
      </c>
      <c r="F44" s="115" t="s">
        <v>230</v>
      </c>
      <c r="G44" s="109" t="s">
        <v>344</v>
      </c>
    </row>
    <row r="45" spans="1:7" ht="24" x14ac:dyDescent="0.2">
      <c r="A45" s="118"/>
      <c r="B45" s="118"/>
      <c r="C45" s="118"/>
      <c r="D45" s="118" t="s">
        <v>45</v>
      </c>
      <c r="E45" s="109" t="s">
        <v>258</v>
      </c>
      <c r="F45" s="116" t="s">
        <v>232</v>
      </c>
      <c r="G45" s="105" t="s">
        <v>239</v>
      </c>
    </row>
    <row r="46" spans="1:7" ht="24" x14ac:dyDescent="0.2">
      <c r="A46" s="118"/>
      <c r="B46" s="118"/>
      <c r="C46" s="118"/>
      <c r="D46" s="118" t="s">
        <v>45</v>
      </c>
      <c r="E46" s="109" t="s">
        <v>259</v>
      </c>
      <c r="F46" s="116" t="s">
        <v>233</v>
      </c>
      <c r="G46" s="105" t="s">
        <v>243</v>
      </c>
    </row>
    <row r="47" spans="1:7" ht="36" x14ac:dyDescent="0.2">
      <c r="A47" s="118"/>
      <c r="B47" s="118"/>
      <c r="C47" s="118"/>
      <c r="D47" s="118" t="s">
        <v>45</v>
      </c>
      <c r="E47" s="109" t="s">
        <v>260</v>
      </c>
      <c r="F47" s="114" t="s">
        <v>234</v>
      </c>
      <c r="G47" s="105" t="s">
        <v>240</v>
      </c>
    </row>
    <row r="48" spans="1:7" ht="36" x14ac:dyDescent="0.2">
      <c r="A48" s="118"/>
      <c r="B48" s="118"/>
      <c r="C48" s="118"/>
      <c r="D48" s="118" t="s">
        <v>45</v>
      </c>
      <c r="E48" s="109" t="s">
        <v>261</v>
      </c>
      <c r="F48" s="116" t="s">
        <v>235</v>
      </c>
      <c r="G48" s="109" t="s">
        <v>241</v>
      </c>
    </row>
    <row r="49" spans="1:7" ht="36" x14ac:dyDescent="0.2">
      <c r="A49" s="118"/>
      <c r="B49" s="118"/>
      <c r="C49" s="118"/>
      <c r="D49" s="118" t="s">
        <v>45</v>
      </c>
      <c r="E49" s="109" t="s">
        <v>262</v>
      </c>
      <c r="F49" s="116" t="s">
        <v>54</v>
      </c>
      <c r="G49" s="105" t="s">
        <v>242</v>
      </c>
    </row>
    <row r="50" spans="1:7" ht="24" x14ac:dyDescent="0.2">
      <c r="A50" s="118"/>
      <c r="B50" s="118"/>
      <c r="C50" s="118"/>
      <c r="D50" s="118" t="s">
        <v>45</v>
      </c>
      <c r="E50" s="109" t="s">
        <v>263</v>
      </c>
      <c r="F50" s="116" t="s">
        <v>64</v>
      </c>
      <c r="G50" s="105" t="s">
        <v>242</v>
      </c>
    </row>
    <row r="51" spans="1:7" ht="24" x14ac:dyDescent="0.2">
      <c r="A51" s="118"/>
      <c r="B51" s="118"/>
      <c r="C51" s="118"/>
      <c r="D51" s="118" t="s">
        <v>45</v>
      </c>
      <c r="E51" s="109" t="s">
        <v>313</v>
      </c>
      <c r="F51" s="116" t="s">
        <v>236</v>
      </c>
      <c r="G51" s="105" t="s">
        <v>238</v>
      </c>
    </row>
    <row r="53" spans="1:7" x14ac:dyDescent="0.2">
      <c r="G53" s="100"/>
    </row>
    <row r="55" spans="1:7" x14ac:dyDescent="0.2">
      <c r="G55" s="100"/>
    </row>
    <row r="56" spans="1:7" x14ac:dyDescent="0.2">
      <c r="G56" s="10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8"/>
  <sheetViews>
    <sheetView zoomScale="85" zoomScaleNormal="85" workbookViewId="0">
      <selection activeCell="AI49" sqref="AI49"/>
    </sheetView>
  </sheetViews>
  <sheetFormatPr baseColWidth="10" defaultRowHeight="15" x14ac:dyDescent="0.25"/>
  <cols>
    <col min="1" max="1" width="26.5703125" style="93" customWidth="1"/>
    <col min="2" max="2" width="56.85546875" customWidth="1"/>
    <col min="3" max="3" width="7.85546875" customWidth="1"/>
    <col min="4" max="11" width="7.85546875" style="5" customWidth="1"/>
    <col min="12" max="21" width="7.85546875" customWidth="1"/>
    <col min="22" max="45" width="7.85546875" style="5" customWidth="1"/>
  </cols>
  <sheetData>
    <row r="1" spans="1:47" ht="297" customHeight="1" x14ac:dyDescent="0.25">
      <c r="A1" s="208"/>
      <c r="B1" s="209"/>
      <c r="C1" s="48"/>
      <c r="D1" s="141" t="s">
        <v>165</v>
      </c>
      <c r="E1" s="131" t="s">
        <v>216</v>
      </c>
      <c r="F1" s="141" t="s">
        <v>166</v>
      </c>
      <c r="G1" s="132" t="s">
        <v>167</v>
      </c>
      <c r="H1" s="133" t="s">
        <v>163</v>
      </c>
      <c r="I1" s="142" t="s">
        <v>53</v>
      </c>
      <c r="J1" s="142" t="s">
        <v>224</v>
      </c>
      <c r="K1" s="142" t="s">
        <v>78</v>
      </c>
      <c r="L1" s="140" t="s">
        <v>171</v>
      </c>
      <c r="M1" s="140" t="s">
        <v>172</v>
      </c>
      <c r="N1" s="140" t="s">
        <v>173</v>
      </c>
      <c r="O1" s="140" t="s">
        <v>174</v>
      </c>
      <c r="P1" s="140" t="s">
        <v>175</v>
      </c>
      <c r="Q1" s="140" t="s">
        <v>63</v>
      </c>
      <c r="R1" s="135" t="s">
        <v>170</v>
      </c>
      <c r="S1" s="140" t="s">
        <v>180</v>
      </c>
      <c r="T1" s="136" t="s">
        <v>181</v>
      </c>
      <c r="U1" s="135" t="s">
        <v>178</v>
      </c>
      <c r="V1" s="134" t="s">
        <v>184</v>
      </c>
      <c r="W1" s="135" t="s">
        <v>183</v>
      </c>
      <c r="X1" s="140" t="s">
        <v>189</v>
      </c>
      <c r="Y1" s="140" t="s">
        <v>190</v>
      </c>
      <c r="Z1" s="140" t="s">
        <v>191</v>
      </c>
      <c r="AA1" s="140" t="s">
        <v>192</v>
      </c>
      <c r="AB1" s="135" t="s">
        <v>187</v>
      </c>
      <c r="AC1" s="140" t="s">
        <v>195</v>
      </c>
      <c r="AD1" s="140" t="s">
        <v>196</v>
      </c>
      <c r="AE1" s="140" t="s">
        <v>83</v>
      </c>
      <c r="AF1" s="141" t="s">
        <v>200</v>
      </c>
      <c r="AG1" s="133" t="s">
        <v>199</v>
      </c>
      <c r="AH1" s="131" t="s">
        <v>88</v>
      </c>
      <c r="AI1" s="142" t="s">
        <v>90</v>
      </c>
      <c r="AJ1" s="137" t="s">
        <v>227</v>
      </c>
      <c r="AK1" s="138" t="s">
        <v>229</v>
      </c>
      <c r="AL1" s="138" t="s">
        <v>230</v>
      </c>
      <c r="AM1" s="143" t="s">
        <v>232</v>
      </c>
      <c r="AN1" s="139" t="s">
        <v>233</v>
      </c>
      <c r="AO1" s="137" t="s">
        <v>234</v>
      </c>
      <c r="AP1" s="139" t="s">
        <v>235</v>
      </c>
      <c r="AQ1" s="139" t="s">
        <v>54</v>
      </c>
      <c r="AR1" s="139" t="s">
        <v>64</v>
      </c>
      <c r="AS1" s="139" t="s">
        <v>236</v>
      </c>
    </row>
    <row r="2" spans="1:47" x14ac:dyDescent="0.25">
      <c r="A2" s="92" t="s">
        <v>104</v>
      </c>
      <c r="B2" s="38" t="s">
        <v>95</v>
      </c>
      <c r="C2" s="49"/>
      <c r="D2" s="46" t="s">
        <v>44</v>
      </c>
      <c r="E2" s="46" t="s">
        <v>46</v>
      </c>
      <c r="F2" s="46" t="s">
        <v>47</v>
      </c>
      <c r="G2" s="46" t="s">
        <v>48</v>
      </c>
      <c r="H2" s="46" t="s">
        <v>49</v>
      </c>
      <c r="I2" s="46" t="s">
        <v>50</v>
      </c>
      <c r="J2" s="46" t="s">
        <v>51</v>
      </c>
      <c r="K2" s="46" t="s">
        <v>52</v>
      </c>
      <c r="L2" s="46" t="s">
        <v>56</v>
      </c>
      <c r="M2" s="46" t="s">
        <v>57</v>
      </c>
      <c r="N2" s="46" t="s">
        <v>58</v>
      </c>
      <c r="O2" s="46" t="s">
        <v>59</v>
      </c>
      <c r="P2" s="46" t="s">
        <v>60</v>
      </c>
      <c r="Q2" s="46" t="s">
        <v>61</v>
      </c>
      <c r="R2" s="46" t="s">
        <v>62</v>
      </c>
      <c r="S2" s="46" t="s">
        <v>66</v>
      </c>
      <c r="T2" s="46" t="s">
        <v>67</v>
      </c>
      <c r="U2" s="46" t="s">
        <v>68</v>
      </c>
      <c r="V2" s="46" t="s">
        <v>70</v>
      </c>
      <c r="W2" s="46" t="s">
        <v>71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80</v>
      </c>
      <c r="AD2" s="46" t="s">
        <v>81</v>
      </c>
      <c r="AE2" s="46" t="s">
        <v>82</v>
      </c>
      <c r="AF2" s="46" t="s">
        <v>85</v>
      </c>
      <c r="AG2" s="46" t="s">
        <v>86</v>
      </c>
      <c r="AH2" s="46" t="s">
        <v>87</v>
      </c>
      <c r="AI2" s="46" t="s">
        <v>89</v>
      </c>
      <c r="AJ2" s="46" t="s">
        <v>255</v>
      </c>
      <c r="AK2" s="46" t="s">
        <v>256</v>
      </c>
      <c r="AL2" s="46" t="s">
        <v>257</v>
      </c>
      <c r="AM2" s="46" t="s">
        <v>258</v>
      </c>
      <c r="AN2" s="46" t="s">
        <v>259</v>
      </c>
      <c r="AO2" s="46" t="s">
        <v>260</v>
      </c>
      <c r="AP2" s="46" t="s">
        <v>261</v>
      </c>
      <c r="AQ2" s="46" t="s">
        <v>262</v>
      </c>
      <c r="AR2" s="46" t="s">
        <v>263</v>
      </c>
      <c r="AS2" s="46" t="s">
        <v>313</v>
      </c>
    </row>
    <row r="3" spans="1:47" ht="15.75" customHeight="1" x14ac:dyDescent="0.25">
      <c r="A3" s="218" t="s">
        <v>296</v>
      </c>
      <c r="B3" s="35" t="s">
        <v>108</v>
      </c>
      <c r="C3" s="39"/>
      <c r="D3" s="43"/>
      <c r="E3" s="43"/>
      <c r="F3" s="43"/>
      <c r="G3" s="43"/>
      <c r="H3" s="43"/>
      <c r="I3" s="43"/>
      <c r="J3" s="43"/>
      <c r="K3" s="43"/>
      <c r="L3" s="43" t="s">
        <v>45</v>
      </c>
      <c r="M3" s="43"/>
      <c r="N3" s="43" t="s">
        <v>45</v>
      </c>
      <c r="O3" s="43"/>
      <c r="P3" s="43" t="s">
        <v>45</v>
      </c>
      <c r="Q3" s="43"/>
      <c r="R3" s="43"/>
      <c r="S3" s="43"/>
      <c r="T3" s="43" t="s">
        <v>45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U3" s="40"/>
    </row>
    <row r="4" spans="1:47" ht="15.75" customHeight="1" x14ac:dyDescent="0.25">
      <c r="A4" s="218"/>
      <c r="B4" s="35" t="s">
        <v>109</v>
      </c>
      <c r="C4" s="39"/>
      <c r="D4" s="43"/>
      <c r="E4" s="43"/>
      <c r="F4" s="43"/>
      <c r="G4" s="43"/>
      <c r="H4" s="43"/>
      <c r="I4" s="43"/>
      <c r="J4" s="43"/>
      <c r="K4" s="43"/>
      <c r="L4" s="43" t="s">
        <v>45</v>
      </c>
      <c r="M4" s="43"/>
      <c r="N4" s="43"/>
      <c r="O4" s="43"/>
      <c r="P4" s="43" t="s">
        <v>45</v>
      </c>
      <c r="Q4" s="43"/>
      <c r="R4" s="43"/>
      <c r="S4" s="43"/>
      <c r="T4" s="43" t="s">
        <v>45</v>
      </c>
      <c r="U4" s="43" t="s">
        <v>45</v>
      </c>
      <c r="V4" s="43"/>
      <c r="W4" s="43"/>
      <c r="X4" s="43"/>
      <c r="Y4" s="43"/>
      <c r="Z4" s="43" t="s">
        <v>45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U4" s="40"/>
    </row>
    <row r="5" spans="1:47" ht="15.75" customHeight="1" x14ac:dyDescent="0.25">
      <c r="A5" s="218"/>
      <c r="B5" s="35" t="s">
        <v>110</v>
      </c>
      <c r="C5" s="39"/>
      <c r="D5" s="43"/>
      <c r="E5" s="43"/>
      <c r="F5" s="43"/>
      <c r="G5" s="43"/>
      <c r="H5" s="43"/>
      <c r="I5" s="43"/>
      <c r="J5" s="43"/>
      <c r="K5" s="43"/>
      <c r="L5" s="43" t="s">
        <v>45</v>
      </c>
      <c r="M5" s="43"/>
      <c r="N5" s="43" t="s">
        <v>45</v>
      </c>
      <c r="O5" s="43"/>
      <c r="P5" s="43"/>
      <c r="Q5" s="43"/>
      <c r="R5" s="43"/>
      <c r="S5" s="43"/>
      <c r="T5" s="43"/>
      <c r="U5" s="43" t="s">
        <v>45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U5" s="40"/>
    </row>
    <row r="6" spans="1:47" ht="15.75" customHeight="1" x14ac:dyDescent="0.25">
      <c r="A6" s="218"/>
      <c r="B6" s="35" t="s">
        <v>111</v>
      </c>
      <c r="C6" s="39" t="s">
        <v>12</v>
      </c>
      <c r="D6" s="43"/>
      <c r="E6" s="43"/>
      <c r="F6" s="43"/>
      <c r="G6" s="43"/>
      <c r="H6" s="43"/>
      <c r="I6" s="43"/>
      <c r="J6" s="43"/>
      <c r="K6" s="43"/>
      <c r="L6" s="43" t="s">
        <v>45</v>
      </c>
      <c r="M6" s="43"/>
      <c r="N6" s="43" t="s">
        <v>45</v>
      </c>
      <c r="O6" s="43"/>
      <c r="P6" s="43" t="s">
        <v>45</v>
      </c>
      <c r="Q6" s="43"/>
      <c r="R6" s="43"/>
      <c r="S6" s="43" t="s">
        <v>45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U6" s="40"/>
    </row>
    <row r="7" spans="1:47" ht="15.75" customHeight="1" x14ac:dyDescent="0.25">
      <c r="A7" s="218"/>
      <c r="B7" s="35" t="s">
        <v>112</v>
      </c>
      <c r="C7" s="39"/>
      <c r="D7" s="43"/>
      <c r="E7" s="43"/>
      <c r="F7" s="43"/>
      <c r="G7" s="44"/>
      <c r="H7" s="44"/>
      <c r="I7" s="44"/>
      <c r="J7" s="44"/>
      <c r="K7" s="43"/>
      <c r="L7" s="43" t="s">
        <v>45</v>
      </c>
      <c r="M7" s="43"/>
      <c r="N7" s="43"/>
      <c r="O7" s="43"/>
      <c r="P7" s="44" t="s">
        <v>45</v>
      </c>
      <c r="Q7" s="44"/>
      <c r="R7" s="44"/>
      <c r="S7" s="43" t="s">
        <v>45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U7" s="40"/>
    </row>
    <row r="8" spans="1:47" ht="15.75" customHeight="1" x14ac:dyDescent="0.25">
      <c r="A8" s="218"/>
      <c r="B8" s="36"/>
      <c r="C8" s="3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U8" s="40"/>
    </row>
    <row r="9" spans="1:47" ht="15.75" customHeight="1" x14ac:dyDescent="0.25">
      <c r="A9" s="220" t="s">
        <v>297</v>
      </c>
      <c r="B9" s="34" t="s">
        <v>115</v>
      </c>
      <c r="C9" s="39" t="s">
        <v>13</v>
      </c>
      <c r="D9" s="43" t="s">
        <v>45</v>
      </c>
      <c r="E9" s="43"/>
      <c r="F9" s="43"/>
      <c r="G9" s="44"/>
      <c r="H9" s="44"/>
      <c r="I9" s="44" t="s">
        <v>45</v>
      </c>
      <c r="J9" s="44"/>
      <c r="K9" s="43"/>
      <c r="L9" s="43"/>
      <c r="M9" s="43"/>
      <c r="N9" s="43"/>
      <c r="O9" s="43"/>
      <c r="P9" s="44"/>
      <c r="Q9" s="44"/>
      <c r="R9" s="44"/>
      <c r="S9" s="43"/>
      <c r="T9" s="43"/>
      <c r="U9" s="43"/>
      <c r="V9" s="43"/>
      <c r="W9" s="43" t="s">
        <v>45</v>
      </c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U9" s="40"/>
    </row>
    <row r="10" spans="1:47" ht="15.75" customHeight="1" x14ac:dyDescent="0.25">
      <c r="A10" s="220"/>
      <c r="B10" s="34" t="s">
        <v>114</v>
      </c>
      <c r="C10" s="39"/>
      <c r="D10" s="43"/>
      <c r="E10" s="43"/>
      <c r="F10" s="43"/>
      <c r="G10" s="44"/>
      <c r="H10" s="44"/>
      <c r="I10" s="44" t="s">
        <v>45</v>
      </c>
      <c r="J10" s="44"/>
      <c r="K10" s="43"/>
      <c r="L10" s="43"/>
      <c r="M10" s="43"/>
      <c r="N10" s="43"/>
      <c r="O10" s="43"/>
      <c r="P10" s="44"/>
      <c r="Q10" s="44"/>
      <c r="R10" s="44"/>
      <c r="S10" s="43"/>
      <c r="T10" s="43"/>
      <c r="U10" s="43"/>
      <c r="V10" s="43"/>
      <c r="W10" s="43" t="s">
        <v>45</v>
      </c>
      <c r="X10" s="43"/>
      <c r="Y10" s="43"/>
      <c r="Z10" s="43"/>
      <c r="AA10" s="43"/>
      <c r="AB10" s="43" t="s">
        <v>45</v>
      </c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U10" s="40"/>
    </row>
    <row r="11" spans="1:47" ht="15.75" customHeight="1" x14ac:dyDescent="0.25">
      <c r="A11" s="220"/>
      <c r="B11" s="34" t="s">
        <v>116</v>
      </c>
      <c r="C11" s="39"/>
      <c r="D11" s="43"/>
      <c r="E11" s="43"/>
      <c r="F11" s="43"/>
      <c r="G11" s="44"/>
      <c r="H11" s="44"/>
      <c r="I11" s="44"/>
      <c r="J11" s="44"/>
      <c r="K11" s="43"/>
      <c r="L11" s="43"/>
      <c r="M11" s="43"/>
      <c r="N11" s="43"/>
      <c r="O11" s="43"/>
      <c r="P11" s="44"/>
      <c r="Q11" s="44"/>
      <c r="R11" s="44"/>
      <c r="S11" s="43"/>
      <c r="T11" s="43"/>
      <c r="U11" s="43"/>
      <c r="V11" s="43"/>
      <c r="W11" s="43"/>
      <c r="X11" s="43"/>
      <c r="Y11" s="43"/>
      <c r="Z11" s="43"/>
      <c r="AA11" s="43" t="s">
        <v>45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U11" s="40"/>
    </row>
    <row r="12" spans="1:47" ht="15.75" customHeight="1" x14ac:dyDescent="0.25">
      <c r="A12" s="220"/>
      <c r="B12" s="34" t="s">
        <v>117</v>
      </c>
      <c r="C12" s="39" t="s">
        <v>38</v>
      </c>
      <c r="D12" s="43"/>
      <c r="E12" s="43"/>
      <c r="F12" s="43"/>
      <c r="G12" s="44"/>
      <c r="H12" s="44"/>
      <c r="I12" s="44" t="s">
        <v>45</v>
      </c>
      <c r="J12" s="44"/>
      <c r="K12" s="43"/>
      <c r="L12" s="43"/>
      <c r="M12" s="43"/>
      <c r="N12" s="43"/>
      <c r="O12" s="43"/>
      <c r="P12" s="44"/>
      <c r="Q12" s="44"/>
      <c r="R12" s="44"/>
      <c r="S12" s="43"/>
      <c r="T12" s="43"/>
      <c r="U12" s="43"/>
      <c r="V12" s="43"/>
      <c r="W12" s="43"/>
      <c r="X12" s="43"/>
      <c r="Y12" s="43"/>
      <c r="Z12" s="43"/>
      <c r="AA12" s="43"/>
      <c r="AB12" s="43" t="s">
        <v>45</v>
      </c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U12" s="40"/>
    </row>
    <row r="13" spans="1:47" ht="15.75" customHeight="1" x14ac:dyDescent="0.25">
      <c r="A13" s="220"/>
      <c r="B13" s="34" t="s">
        <v>118</v>
      </c>
      <c r="C13" s="39"/>
      <c r="D13" s="43"/>
      <c r="E13" s="43"/>
      <c r="F13" s="43"/>
      <c r="G13" s="44"/>
      <c r="H13" s="44"/>
      <c r="I13" s="44"/>
      <c r="J13" s="44"/>
      <c r="K13" s="43"/>
      <c r="L13" s="43"/>
      <c r="M13" s="43"/>
      <c r="N13" s="43"/>
      <c r="O13" s="43"/>
      <c r="P13" s="44"/>
      <c r="Q13" s="44"/>
      <c r="R13" s="44"/>
      <c r="S13" s="43"/>
      <c r="T13" s="43"/>
      <c r="U13" s="43"/>
      <c r="V13" s="43"/>
      <c r="W13" s="43"/>
      <c r="X13" s="43" t="s">
        <v>45</v>
      </c>
      <c r="Y13" s="43"/>
      <c r="Z13" s="43"/>
      <c r="AA13" s="43" t="s">
        <v>45</v>
      </c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U13" s="40"/>
    </row>
    <row r="14" spans="1:47" ht="15.75" customHeight="1" x14ac:dyDescent="0.25">
      <c r="A14" s="221"/>
      <c r="B14" s="34"/>
      <c r="C14" s="39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U14" s="40"/>
    </row>
    <row r="15" spans="1:47" ht="15.75" customHeight="1" x14ac:dyDescent="0.25">
      <c r="A15" s="218" t="s">
        <v>298</v>
      </c>
      <c r="B15" s="37" t="s">
        <v>119</v>
      </c>
      <c r="C15" s="39" t="s">
        <v>11</v>
      </c>
      <c r="D15" s="43"/>
      <c r="E15" s="44"/>
      <c r="F15" s="43"/>
      <c r="G15" s="44"/>
      <c r="H15" s="44"/>
      <c r="I15" s="43"/>
      <c r="J15" s="43"/>
      <c r="K15" s="44"/>
      <c r="L15" s="43"/>
      <c r="M15" s="44"/>
      <c r="N15" s="43"/>
      <c r="O15" s="43"/>
      <c r="P15" s="44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 t="s">
        <v>45</v>
      </c>
      <c r="AG15" s="43" t="s">
        <v>45</v>
      </c>
      <c r="AH15" s="43" t="s">
        <v>45</v>
      </c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U15" s="40"/>
    </row>
    <row r="16" spans="1:47" ht="15.75" customHeight="1" x14ac:dyDescent="0.25">
      <c r="A16" s="218"/>
      <c r="B16" s="37" t="s">
        <v>120</v>
      </c>
      <c r="C16" s="39"/>
      <c r="D16" s="43"/>
      <c r="E16" s="44"/>
      <c r="F16" s="43"/>
      <c r="G16" s="44"/>
      <c r="H16" s="44"/>
      <c r="I16" s="43"/>
      <c r="J16" s="43"/>
      <c r="K16" s="44"/>
      <c r="L16" s="43"/>
      <c r="M16" s="44"/>
      <c r="N16" s="43"/>
      <c r="O16" s="43"/>
      <c r="P16" s="44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 t="s">
        <v>45</v>
      </c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U16" s="40"/>
    </row>
    <row r="17" spans="1:47" ht="15.75" customHeight="1" x14ac:dyDescent="0.25">
      <c r="A17" s="218"/>
      <c r="B17" s="37" t="s">
        <v>121</v>
      </c>
      <c r="C17" s="39"/>
      <c r="D17" s="43"/>
      <c r="E17" s="44"/>
      <c r="F17" s="43"/>
      <c r="G17" s="44"/>
      <c r="H17" s="44"/>
      <c r="I17" s="43"/>
      <c r="J17" s="43"/>
      <c r="K17" s="44"/>
      <c r="L17" s="43"/>
      <c r="M17" s="44"/>
      <c r="N17" s="43"/>
      <c r="O17" s="43"/>
      <c r="P17" s="44" t="s">
        <v>45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U17" s="40"/>
    </row>
    <row r="18" spans="1:47" ht="15.75" customHeight="1" x14ac:dyDescent="0.25">
      <c r="A18" s="218"/>
      <c r="B18" s="37" t="s">
        <v>339</v>
      </c>
      <c r="C18" s="39" t="s">
        <v>28</v>
      </c>
      <c r="D18" s="43"/>
      <c r="E18" s="44"/>
      <c r="F18" s="43"/>
      <c r="G18" s="44"/>
      <c r="H18" s="44"/>
      <c r="I18" s="43"/>
      <c r="J18" s="43"/>
      <c r="K18" s="44"/>
      <c r="L18" s="43"/>
      <c r="M18" s="44"/>
      <c r="N18" s="43"/>
      <c r="O18" s="43" t="s">
        <v>45</v>
      </c>
      <c r="P18" s="44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U18" s="40"/>
    </row>
    <row r="19" spans="1:47" ht="15.75" customHeight="1" x14ac:dyDescent="0.25">
      <c r="A19" s="218"/>
      <c r="B19" s="37"/>
      <c r="C19" s="39"/>
      <c r="D19" s="43"/>
      <c r="E19" s="44"/>
      <c r="F19" s="43"/>
      <c r="G19" s="44"/>
      <c r="H19" s="44"/>
      <c r="I19" s="43"/>
      <c r="J19" s="43"/>
      <c r="K19" s="44"/>
      <c r="L19" s="43"/>
      <c r="M19" s="44"/>
      <c r="N19" s="43"/>
      <c r="O19" s="43"/>
      <c r="P19" s="44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U19" s="40"/>
    </row>
    <row r="20" spans="1:47" ht="15.75" customHeight="1" x14ac:dyDescent="0.25">
      <c r="A20" s="219"/>
      <c r="B20" s="37"/>
      <c r="C20" s="39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U20" s="40"/>
    </row>
    <row r="21" spans="1:47" ht="15.75" customHeight="1" x14ac:dyDescent="0.25">
      <c r="A21" s="220" t="s">
        <v>299</v>
      </c>
      <c r="B21" s="34" t="s">
        <v>122</v>
      </c>
      <c r="C21" s="39" t="s">
        <v>29</v>
      </c>
      <c r="D21" s="43"/>
      <c r="E21" s="43"/>
      <c r="F21" s="43"/>
      <c r="G21" s="43" t="s">
        <v>45</v>
      </c>
      <c r="H21" s="43"/>
      <c r="I21" s="43"/>
      <c r="J21" s="43"/>
      <c r="K21" s="43"/>
      <c r="L21" s="43"/>
      <c r="M21" s="44"/>
      <c r="N21" s="43"/>
      <c r="O21" s="43"/>
      <c r="P21" s="44"/>
      <c r="Q21" s="43"/>
      <c r="R21" s="43"/>
      <c r="S21" s="43"/>
      <c r="T21" s="44"/>
      <c r="U21" s="43"/>
      <c r="V21" s="43"/>
      <c r="W21" s="43"/>
      <c r="X21" s="43"/>
      <c r="Y21" s="43"/>
      <c r="Z21" s="44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U21" s="40"/>
    </row>
    <row r="22" spans="1:47" ht="15.75" customHeight="1" x14ac:dyDescent="0.25">
      <c r="A22" s="220"/>
      <c r="B22" s="34" t="s">
        <v>123</v>
      </c>
      <c r="C22" s="39"/>
      <c r="D22" s="43"/>
      <c r="E22" s="43"/>
      <c r="F22" s="43"/>
      <c r="G22" s="43"/>
      <c r="H22" s="43"/>
      <c r="I22" s="43" t="s">
        <v>45</v>
      </c>
      <c r="J22" s="43"/>
      <c r="K22" s="43"/>
      <c r="L22" s="43"/>
      <c r="M22" s="44"/>
      <c r="N22" s="43"/>
      <c r="O22" s="43"/>
      <c r="P22" s="44"/>
      <c r="Q22" s="43"/>
      <c r="R22" s="43"/>
      <c r="S22" s="43"/>
      <c r="T22" s="44"/>
      <c r="U22" s="43"/>
      <c r="V22" s="43"/>
      <c r="W22" s="43"/>
      <c r="X22" s="43"/>
      <c r="Y22" s="43"/>
      <c r="Z22" s="44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U22" s="40"/>
    </row>
    <row r="23" spans="1:47" ht="15.75" customHeight="1" x14ac:dyDescent="0.25">
      <c r="A23" s="220"/>
      <c r="B23" s="34" t="s">
        <v>124</v>
      </c>
      <c r="C23" s="39"/>
      <c r="D23" s="43"/>
      <c r="E23" s="43"/>
      <c r="F23" s="43"/>
      <c r="G23" s="43"/>
      <c r="H23" s="43"/>
      <c r="I23" s="43" t="s">
        <v>45</v>
      </c>
      <c r="J23" s="43" t="s">
        <v>45</v>
      </c>
      <c r="K23" s="43"/>
      <c r="L23" s="43"/>
      <c r="M23" s="44"/>
      <c r="N23" s="43"/>
      <c r="O23" s="43"/>
      <c r="P23" s="44"/>
      <c r="Q23" s="43"/>
      <c r="R23" s="43"/>
      <c r="S23" s="43"/>
      <c r="T23" s="44"/>
      <c r="U23" s="43"/>
      <c r="V23" s="43"/>
      <c r="W23" s="43"/>
      <c r="X23" s="43"/>
      <c r="Y23" s="43"/>
      <c r="Z23" s="44" t="s">
        <v>45</v>
      </c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U23" s="40"/>
    </row>
    <row r="24" spans="1:47" ht="15.75" customHeight="1" x14ac:dyDescent="0.25">
      <c r="A24" s="220"/>
      <c r="B24" s="34" t="s">
        <v>125</v>
      </c>
      <c r="C24" s="39" t="s">
        <v>30</v>
      </c>
      <c r="D24" s="43"/>
      <c r="E24" s="43"/>
      <c r="F24" s="43"/>
      <c r="G24" s="43"/>
      <c r="H24" s="43"/>
      <c r="I24" s="43" t="s">
        <v>45</v>
      </c>
      <c r="J24" s="43" t="s">
        <v>45</v>
      </c>
      <c r="K24" s="43"/>
      <c r="L24" s="43"/>
      <c r="M24" s="44"/>
      <c r="N24" s="43"/>
      <c r="O24" s="43"/>
      <c r="P24" s="44"/>
      <c r="Q24" s="43"/>
      <c r="R24" s="43"/>
      <c r="S24" s="43"/>
      <c r="T24" s="44"/>
      <c r="U24" s="43"/>
      <c r="V24" s="43"/>
      <c r="W24" s="43"/>
      <c r="X24" s="43"/>
      <c r="Y24" s="43"/>
      <c r="Z24" s="44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U24" s="40"/>
    </row>
    <row r="25" spans="1:47" ht="15.75" customHeight="1" x14ac:dyDescent="0.25">
      <c r="A25" s="220"/>
      <c r="B25" s="34" t="s">
        <v>126</v>
      </c>
      <c r="C25" s="39"/>
      <c r="D25" s="43"/>
      <c r="E25" s="43"/>
      <c r="F25" s="43"/>
      <c r="G25" s="43"/>
      <c r="H25" s="43"/>
      <c r="I25" s="43" t="s">
        <v>45</v>
      </c>
      <c r="J25" s="43"/>
      <c r="K25" s="43" t="s">
        <v>45</v>
      </c>
      <c r="L25" s="43"/>
      <c r="M25" s="44"/>
      <c r="N25" s="43"/>
      <c r="O25" s="43"/>
      <c r="P25" s="44"/>
      <c r="Q25" s="43"/>
      <c r="R25" s="43"/>
      <c r="S25" s="43"/>
      <c r="T25" s="44"/>
      <c r="U25" s="43"/>
      <c r="V25" s="43"/>
      <c r="W25" s="43"/>
      <c r="X25" s="43"/>
      <c r="Y25" s="43"/>
      <c r="Z25" s="44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U25" s="40"/>
    </row>
    <row r="26" spans="1:47" ht="15.75" customHeight="1" x14ac:dyDescent="0.25">
      <c r="A26" s="221"/>
      <c r="B26" s="34"/>
      <c r="C26" s="39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U26" s="40"/>
    </row>
    <row r="27" spans="1:47" ht="15.75" customHeight="1" x14ac:dyDescent="0.25">
      <c r="A27" s="218" t="s">
        <v>300</v>
      </c>
      <c r="B27" s="37" t="s">
        <v>127</v>
      </c>
      <c r="C27" s="39" t="s">
        <v>14</v>
      </c>
      <c r="D27" s="43"/>
      <c r="E27" s="44"/>
      <c r="F27" s="43"/>
      <c r="G27" s="43"/>
      <c r="H27" s="43"/>
      <c r="I27" s="43"/>
      <c r="J27" s="43"/>
      <c r="K27" s="43"/>
      <c r="L27" s="43"/>
      <c r="M27" s="43" t="s">
        <v>45</v>
      </c>
      <c r="N27" s="43"/>
      <c r="O27" s="43" t="s">
        <v>45</v>
      </c>
      <c r="P27" s="44"/>
      <c r="Q27" s="43"/>
      <c r="R27" s="43"/>
      <c r="S27" s="43"/>
      <c r="T27" s="44"/>
      <c r="U27" s="43"/>
      <c r="V27" s="43"/>
      <c r="W27" s="43"/>
      <c r="X27" s="43"/>
      <c r="Y27" s="43"/>
      <c r="Z27" s="44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U27" s="41"/>
    </row>
    <row r="28" spans="1:47" ht="15.75" customHeight="1" x14ac:dyDescent="0.25">
      <c r="A28" s="218"/>
      <c r="B28" s="37" t="s">
        <v>128</v>
      </c>
      <c r="C28" s="39"/>
      <c r="D28" s="43"/>
      <c r="E28" s="44"/>
      <c r="F28" s="43"/>
      <c r="G28" s="43"/>
      <c r="H28" s="43"/>
      <c r="I28" s="43"/>
      <c r="J28" s="43"/>
      <c r="K28" s="43"/>
      <c r="L28" s="43"/>
      <c r="M28" s="43" t="s">
        <v>45</v>
      </c>
      <c r="N28" s="43"/>
      <c r="O28" s="43" t="s">
        <v>45</v>
      </c>
      <c r="P28" s="44"/>
      <c r="Q28" s="43"/>
      <c r="R28" s="43"/>
      <c r="S28" s="43"/>
      <c r="T28" s="44"/>
      <c r="U28" s="43"/>
      <c r="V28" s="43"/>
      <c r="W28" s="43"/>
      <c r="X28" s="43"/>
      <c r="Y28" s="43"/>
      <c r="Z28" s="44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U28" s="41"/>
    </row>
    <row r="29" spans="1:47" ht="15.75" customHeight="1" x14ac:dyDescent="0.25">
      <c r="A29" s="218"/>
      <c r="B29" s="37" t="s">
        <v>129</v>
      </c>
      <c r="C29" s="39"/>
      <c r="D29" s="43"/>
      <c r="E29" s="44"/>
      <c r="F29" s="43"/>
      <c r="G29" s="43"/>
      <c r="H29" s="43"/>
      <c r="I29" s="43"/>
      <c r="J29" s="43"/>
      <c r="K29" s="43"/>
      <c r="L29" s="43"/>
      <c r="M29" s="43" t="s">
        <v>45</v>
      </c>
      <c r="N29" s="43"/>
      <c r="O29" s="43" t="s">
        <v>45</v>
      </c>
      <c r="P29" s="44"/>
      <c r="Q29" s="43"/>
      <c r="R29" s="43"/>
      <c r="S29" s="43"/>
      <c r="T29" s="44"/>
      <c r="U29" s="43"/>
      <c r="V29" s="43"/>
      <c r="W29" s="43"/>
      <c r="X29" s="43"/>
      <c r="Y29" s="43"/>
      <c r="Z29" s="44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U29" s="41"/>
    </row>
    <row r="30" spans="1:47" ht="15.75" customHeight="1" x14ac:dyDescent="0.25">
      <c r="A30" s="218"/>
      <c r="B30" s="37" t="s">
        <v>130</v>
      </c>
      <c r="C30" s="39"/>
      <c r="D30" s="43"/>
      <c r="E30" s="44"/>
      <c r="F30" s="43"/>
      <c r="G30" s="43"/>
      <c r="H30" s="43"/>
      <c r="I30" s="43"/>
      <c r="J30" s="43"/>
      <c r="K30" s="43"/>
      <c r="L30" s="43"/>
      <c r="M30" s="43" t="s">
        <v>45</v>
      </c>
      <c r="N30" s="43"/>
      <c r="O30" s="43"/>
      <c r="P30" s="44"/>
      <c r="Q30" s="43"/>
      <c r="R30" s="43"/>
      <c r="S30" s="43" t="s">
        <v>45</v>
      </c>
      <c r="T30" s="44"/>
      <c r="U30" s="43"/>
      <c r="V30" s="43"/>
      <c r="W30" s="43"/>
      <c r="X30" s="43"/>
      <c r="Y30" s="43"/>
      <c r="Z30" s="4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U30" s="41"/>
    </row>
    <row r="31" spans="1:47" ht="15.75" customHeight="1" x14ac:dyDescent="0.25">
      <c r="A31" s="218"/>
      <c r="B31" s="37" t="s">
        <v>131</v>
      </c>
      <c r="C31" s="39" t="s">
        <v>31</v>
      </c>
      <c r="D31" s="43"/>
      <c r="E31" s="44"/>
      <c r="F31" s="43"/>
      <c r="G31" s="43"/>
      <c r="H31" s="43"/>
      <c r="I31" s="43"/>
      <c r="J31" s="43"/>
      <c r="K31" s="43"/>
      <c r="L31" s="43"/>
      <c r="M31" s="43" t="s">
        <v>45</v>
      </c>
      <c r="N31" s="43"/>
      <c r="O31" s="43"/>
      <c r="P31" s="44"/>
      <c r="Q31" s="43"/>
      <c r="R31" s="43"/>
      <c r="S31" s="43" t="s">
        <v>45</v>
      </c>
      <c r="T31" s="44"/>
      <c r="U31" s="43"/>
      <c r="V31" s="43"/>
      <c r="W31" s="43"/>
      <c r="X31" s="43"/>
      <c r="Y31" s="43"/>
      <c r="Z31" s="44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U31" s="41"/>
    </row>
    <row r="32" spans="1:47" ht="15.75" customHeight="1" x14ac:dyDescent="0.25">
      <c r="A32" s="219"/>
      <c r="B32" s="37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 t="s">
        <v>45</v>
      </c>
      <c r="AE32" s="43" t="s">
        <v>45</v>
      </c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U32" s="41"/>
    </row>
    <row r="33" spans="1:47" ht="15.75" customHeight="1" x14ac:dyDescent="0.25">
      <c r="A33" s="220" t="s">
        <v>301</v>
      </c>
      <c r="B33" s="34" t="s">
        <v>132</v>
      </c>
      <c r="C33" s="39"/>
      <c r="D33" s="43"/>
      <c r="E33" s="43"/>
      <c r="F33" s="43"/>
      <c r="G33" s="43"/>
      <c r="H33" s="43"/>
      <c r="I33" s="43"/>
      <c r="J33" s="43"/>
      <c r="K33" s="44"/>
      <c r="L33" s="43"/>
      <c r="M33" s="44"/>
      <c r="N33" s="43"/>
      <c r="O33" s="43"/>
      <c r="P33" s="43"/>
      <c r="Q33" s="43"/>
      <c r="R33" s="43"/>
      <c r="S33" s="43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 t="s">
        <v>45</v>
      </c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U33" s="41"/>
    </row>
    <row r="34" spans="1:47" ht="15.75" customHeight="1" x14ac:dyDescent="0.25">
      <c r="A34" s="220"/>
      <c r="B34" s="34" t="s">
        <v>133</v>
      </c>
      <c r="C34" s="39" t="s">
        <v>15</v>
      </c>
      <c r="D34" s="43"/>
      <c r="E34" s="43"/>
      <c r="F34" s="43"/>
      <c r="G34" s="43"/>
      <c r="H34" s="43"/>
      <c r="I34" s="43"/>
      <c r="J34" s="43"/>
      <c r="K34" s="44"/>
      <c r="L34" s="43"/>
      <c r="M34" s="44"/>
      <c r="N34" s="43"/>
      <c r="O34" s="43"/>
      <c r="P34" s="43"/>
      <c r="Q34" s="43"/>
      <c r="R34" s="43"/>
      <c r="S34" s="43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 t="s">
        <v>45</v>
      </c>
      <c r="AE34" s="43" t="s">
        <v>45</v>
      </c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U34" s="41"/>
    </row>
    <row r="35" spans="1:47" ht="15.75" customHeight="1" x14ac:dyDescent="0.25">
      <c r="A35" s="220"/>
      <c r="B35" s="34" t="s">
        <v>134</v>
      </c>
      <c r="C35" s="39"/>
      <c r="D35" s="43"/>
      <c r="E35" s="43"/>
      <c r="F35" s="43"/>
      <c r="G35" s="43"/>
      <c r="H35" s="43"/>
      <c r="I35" s="43"/>
      <c r="J35" s="43"/>
      <c r="K35" s="44"/>
      <c r="L35" s="43"/>
      <c r="M35" s="44"/>
      <c r="N35" s="43"/>
      <c r="O35" s="43"/>
      <c r="P35" s="43"/>
      <c r="Q35" s="43"/>
      <c r="R35" s="43"/>
      <c r="S35" s="43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 t="s">
        <v>45</v>
      </c>
      <c r="AE35" s="43" t="s">
        <v>45</v>
      </c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U35" s="41"/>
    </row>
    <row r="36" spans="1:47" ht="15.75" customHeight="1" x14ac:dyDescent="0.25">
      <c r="A36" s="220"/>
      <c r="B36" s="34" t="s">
        <v>135</v>
      </c>
      <c r="C36" s="39" t="s">
        <v>16</v>
      </c>
      <c r="D36" s="43"/>
      <c r="E36" s="43"/>
      <c r="F36" s="43"/>
      <c r="G36" s="43"/>
      <c r="H36" s="43"/>
      <c r="I36" s="43"/>
      <c r="J36" s="43"/>
      <c r="K36" s="44"/>
      <c r="L36" s="43"/>
      <c r="M36" s="44" t="s">
        <v>45</v>
      </c>
      <c r="N36" s="43"/>
      <c r="O36" s="43"/>
      <c r="P36" s="43"/>
      <c r="Q36" s="43"/>
      <c r="R36" s="43"/>
      <c r="S36" s="43"/>
      <c r="T36" s="44"/>
      <c r="U36" s="43"/>
      <c r="V36" s="43"/>
      <c r="W36" s="43" t="s">
        <v>45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U36" s="41"/>
    </row>
    <row r="37" spans="1:47" ht="15.75" customHeight="1" x14ac:dyDescent="0.25">
      <c r="A37" s="220"/>
      <c r="B37" s="34"/>
      <c r="C37" s="39"/>
      <c r="D37" s="43"/>
      <c r="E37" s="43"/>
      <c r="F37" s="43"/>
      <c r="G37" s="43"/>
      <c r="H37" s="43"/>
      <c r="I37" s="43"/>
      <c r="J37" s="43"/>
      <c r="K37" s="44"/>
      <c r="L37" s="43"/>
      <c r="M37" s="44"/>
      <c r="N37" s="43"/>
      <c r="O37" s="43"/>
      <c r="P37" s="43"/>
      <c r="Q37" s="43"/>
      <c r="R37" s="43"/>
      <c r="S37" s="43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U37" s="41"/>
    </row>
    <row r="38" spans="1:47" ht="15.75" customHeight="1" x14ac:dyDescent="0.25">
      <c r="A38" s="221"/>
      <c r="B38" s="34"/>
      <c r="C38" s="3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U38" s="41"/>
    </row>
    <row r="39" spans="1:47" ht="15.75" customHeight="1" x14ac:dyDescent="0.25">
      <c r="A39" s="218" t="s">
        <v>302</v>
      </c>
      <c r="B39" s="37" t="s">
        <v>137</v>
      </c>
      <c r="C39" s="39" t="s">
        <v>17</v>
      </c>
      <c r="D39" s="43"/>
      <c r="E39" s="44"/>
      <c r="F39" s="44"/>
      <c r="G39" s="44"/>
      <c r="H39" s="44"/>
      <c r="I39" s="43"/>
      <c r="J39" s="44"/>
      <c r="K39" s="44"/>
      <c r="L39" s="43"/>
      <c r="M39" s="44"/>
      <c r="N39" s="43"/>
      <c r="O39" s="43"/>
      <c r="P39" s="44"/>
      <c r="Q39" s="43"/>
      <c r="R39" s="43"/>
      <c r="S39" s="43"/>
      <c r="T39" s="44"/>
      <c r="U39" s="43"/>
      <c r="V39" s="43" t="s">
        <v>45</v>
      </c>
      <c r="W39" s="43" t="s">
        <v>45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 t="s">
        <v>45</v>
      </c>
      <c r="AN39" s="43" t="s">
        <v>45</v>
      </c>
      <c r="AO39" s="43"/>
      <c r="AP39" s="43"/>
      <c r="AQ39" s="43"/>
      <c r="AR39" s="43"/>
      <c r="AS39" s="43"/>
      <c r="AU39" s="41"/>
    </row>
    <row r="40" spans="1:47" ht="15.75" customHeight="1" x14ac:dyDescent="0.25">
      <c r="A40" s="218"/>
      <c r="B40" s="37" t="s">
        <v>138</v>
      </c>
      <c r="C40" s="39" t="s">
        <v>18</v>
      </c>
      <c r="D40" s="43"/>
      <c r="E40" s="44"/>
      <c r="F40" s="44"/>
      <c r="G40" s="44"/>
      <c r="H40" s="44"/>
      <c r="I40" s="43"/>
      <c r="J40" s="44"/>
      <c r="K40" s="44"/>
      <c r="L40" s="43"/>
      <c r="M40" s="44"/>
      <c r="N40" s="43"/>
      <c r="O40" s="43"/>
      <c r="P40" s="44"/>
      <c r="Q40" s="43"/>
      <c r="R40" s="43"/>
      <c r="S40" s="43"/>
      <c r="T40" s="44"/>
      <c r="U40" s="43"/>
      <c r="V40" s="43"/>
      <c r="W40" s="43" t="s">
        <v>45</v>
      </c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 t="s">
        <v>45</v>
      </c>
      <c r="AN40" s="43"/>
      <c r="AO40" s="43"/>
      <c r="AP40" s="43" t="s">
        <v>45</v>
      </c>
      <c r="AQ40" s="43"/>
      <c r="AR40" s="43"/>
      <c r="AS40" s="43"/>
      <c r="AU40" s="41"/>
    </row>
    <row r="41" spans="1:47" ht="15.75" customHeight="1" x14ac:dyDescent="0.25">
      <c r="A41" s="218"/>
      <c r="B41" s="37" t="s">
        <v>139</v>
      </c>
      <c r="C41" s="39" t="s">
        <v>39</v>
      </c>
      <c r="D41" s="43"/>
      <c r="E41" s="44"/>
      <c r="F41" s="44"/>
      <c r="G41" s="44"/>
      <c r="H41" s="44"/>
      <c r="I41" s="43"/>
      <c r="J41" s="44"/>
      <c r="K41" s="44"/>
      <c r="L41" s="43"/>
      <c r="M41" s="44"/>
      <c r="N41" s="43"/>
      <c r="O41" s="43"/>
      <c r="P41" s="44"/>
      <c r="Q41" s="43"/>
      <c r="R41" s="43"/>
      <c r="S41" s="43"/>
      <c r="T41" s="44"/>
      <c r="U41" s="43"/>
      <c r="V41" s="43" t="s">
        <v>45</v>
      </c>
      <c r="W41" s="43" t="s">
        <v>45</v>
      </c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 t="s">
        <v>45</v>
      </c>
      <c r="AP41" s="43"/>
      <c r="AQ41" s="43"/>
      <c r="AR41" s="43" t="s">
        <v>45</v>
      </c>
      <c r="AS41" s="43" t="s">
        <v>45</v>
      </c>
      <c r="AU41" s="41"/>
    </row>
    <row r="42" spans="1:47" ht="15.75" customHeight="1" x14ac:dyDescent="0.25">
      <c r="A42" s="218"/>
      <c r="B42" s="37" t="s">
        <v>140</v>
      </c>
      <c r="C42" s="39"/>
      <c r="D42" s="43"/>
      <c r="E42" s="44"/>
      <c r="F42" s="44"/>
      <c r="G42" s="44"/>
      <c r="H42" s="44"/>
      <c r="I42" s="43"/>
      <c r="J42" s="44"/>
      <c r="K42" s="44"/>
      <c r="L42" s="43"/>
      <c r="M42" s="44"/>
      <c r="N42" s="43"/>
      <c r="O42" s="43"/>
      <c r="P42" s="44"/>
      <c r="Q42" s="43"/>
      <c r="R42" s="43" t="s">
        <v>45</v>
      </c>
      <c r="S42" s="43"/>
      <c r="T42" s="44"/>
      <c r="U42" s="43"/>
      <c r="V42" s="43"/>
      <c r="W42" s="43"/>
      <c r="X42" s="43"/>
      <c r="Y42" s="43"/>
      <c r="Z42" s="43"/>
      <c r="AA42" s="43" t="s">
        <v>45</v>
      </c>
      <c r="AB42" s="43" t="s">
        <v>45</v>
      </c>
      <c r="AC42" s="43" t="s">
        <v>45</v>
      </c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U42" s="41"/>
    </row>
    <row r="43" spans="1:47" ht="15.75" customHeight="1" x14ac:dyDescent="0.25">
      <c r="A43" s="218"/>
      <c r="B43" s="37" t="s">
        <v>266</v>
      </c>
      <c r="C43" s="39" t="s">
        <v>36</v>
      </c>
      <c r="D43" s="43"/>
      <c r="E43" s="44"/>
      <c r="F43" s="44"/>
      <c r="G43" s="44"/>
      <c r="H43" s="44"/>
      <c r="I43" s="43"/>
      <c r="J43" s="44"/>
      <c r="K43" s="44"/>
      <c r="L43" s="43"/>
      <c r="M43" s="44"/>
      <c r="N43" s="43"/>
      <c r="O43" s="43"/>
      <c r="P43" s="44"/>
      <c r="Q43" s="43"/>
      <c r="R43" s="43" t="s">
        <v>45</v>
      </c>
      <c r="S43" s="43"/>
      <c r="T43" s="44"/>
      <c r="U43" s="43"/>
      <c r="V43" s="43"/>
      <c r="W43" s="43"/>
      <c r="X43" s="43" t="s">
        <v>45</v>
      </c>
      <c r="Y43" s="43"/>
      <c r="Z43" s="43"/>
      <c r="AA43" s="43" t="s">
        <v>45</v>
      </c>
      <c r="AB43" s="43"/>
      <c r="AC43" s="43" t="s">
        <v>45</v>
      </c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U43" s="41"/>
    </row>
    <row r="44" spans="1:47" ht="15.75" customHeight="1" x14ac:dyDescent="0.25">
      <c r="A44" s="219"/>
      <c r="B44" s="37"/>
      <c r="C44" s="39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U44" s="42"/>
    </row>
    <row r="45" spans="1:47" ht="15.75" customHeight="1" x14ac:dyDescent="0.25">
      <c r="A45" s="220" t="s">
        <v>303</v>
      </c>
      <c r="B45" s="34" t="s">
        <v>141</v>
      </c>
      <c r="C45" s="39" t="s">
        <v>32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 t="s">
        <v>45</v>
      </c>
      <c r="AK45" s="47" t="s">
        <v>45</v>
      </c>
      <c r="AL45" s="47"/>
      <c r="AM45" s="47"/>
      <c r="AN45" s="47"/>
      <c r="AO45" s="47"/>
      <c r="AP45" s="47"/>
      <c r="AQ45" s="47"/>
      <c r="AR45" s="47"/>
      <c r="AS45" s="47"/>
      <c r="AU45" s="42"/>
    </row>
    <row r="46" spans="1:47" ht="15.75" customHeight="1" x14ac:dyDescent="0.25">
      <c r="A46" s="220"/>
      <c r="B46" s="34" t="s">
        <v>142</v>
      </c>
      <c r="C46" s="3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 t="s">
        <v>45</v>
      </c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 t="s">
        <v>45</v>
      </c>
      <c r="AK46" s="47"/>
      <c r="AL46" s="47"/>
      <c r="AM46" s="47"/>
      <c r="AN46" s="47"/>
      <c r="AO46" s="47"/>
      <c r="AP46" s="47"/>
      <c r="AQ46" s="47"/>
      <c r="AR46" s="47"/>
      <c r="AS46" s="47"/>
      <c r="AU46" s="42"/>
    </row>
    <row r="47" spans="1:47" ht="15.75" customHeight="1" x14ac:dyDescent="0.25">
      <c r="A47" s="220"/>
      <c r="B47" s="34" t="s">
        <v>143</v>
      </c>
      <c r="C47" s="39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 t="s">
        <v>45</v>
      </c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 t="s">
        <v>45</v>
      </c>
      <c r="AK47" s="47"/>
      <c r="AL47" s="47" t="s">
        <v>45</v>
      </c>
      <c r="AM47" s="47"/>
      <c r="AN47" s="47"/>
      <c r="AO47" s="47"/>
      <c r="AP47" s="47"/>
      <c r="AQ47" s="47"/>
      <c r="AR47" s="47"/>
      <c r="AS47" s="47"/>
      <c r="AU47" s="42"/>
    </row>
    <row r="48" spans="1:47" ht="15.75" customHeight="1" x14ac:dyDescent="0.25">
      <c r="A48" s="220"/>
      <c r="B48" s="34" t="s">
        <v>144</v>
      </c>
      <c r="C48" s="39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 t="s">
        <v>45</v>
      </c>
      <c r="AK48" s="47" t="s">
        <v>45</v>
      </c>
      <c r="AL48" s="47" t="s">
        <v>45</v>
      </c>
      <c r="AM48" s="47"/>
      <c r="AN48" s="47"/>
      <c r="AO48" s="47"/>
      <c r="AP48" s="47"/>
      <c r="AQ48" s="47"/>
      <c r="AR48" s="47"/>
      <c r="AS48" s="47"/>
      <c r="AU48" s="42"/>
    </row>
    <row r="49" spans="1:47" ht="15.75" customHeight="1" x14ac:dyDescent="0.25">
      <c r="A49" s="220"/>
      <c r="B49" s="34" t="s">
        <v>340</v>
      </c>
      <c r="C49" s="39" t="s">
        <v>33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 t="s">
        <v>45</v>
      </c>
      <c r="AK49" s="47" t="s">
        <v>45</v>
      </c>
      <c r="AL49" s="47" t="s">
        <v>45</v>
      </c>
      <c r="AM49" s="47"/>
      <c r="AN49" s="47"/>
      <c r="AO49" s="47"/>
      <c r="AP49" s="47"/>
      <c r="AQ49" s="47"/>
      <c r="AR49" s="47"/>
      <c r="AS49" s="47"/>
      <c r="AU49" s="42"/>
    </row>
    <row r="50" spans="1:47" ht="15.75" customHeight="1" x14ac:dyDescent="0.25">
      <c r="A50" s="221"/>
      <c r="B50" s="34"/>
      <c r="C50" s="39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U50" s="42"/>
    </row>
    <row r="51" spans="1:47" ht="15.75" customHeight="1" x14ac:dyDescent="0.25">
      <c r="A51" s="218" t="s">
        <v>304</v>
      </c>
      <c r="B51" s="37" t="s">
        <v>146</v>
      </c>
      <c r="C51" s="39" t="s">
        <v>34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 t="s">
        <v>45</v>
      </c>
      <c r="AP51" s="47" t="s">
        <v>45</v>
      </c>
      <c r="AQ51" s="47"/>
      <c r="AR51" s="47" t="s">
        <v>45</v>
      </c>
      <c r="AS51" s="47" t="s">
        <v>45</v>
      </c>
      <c r="AU51" s="42"/>
    </row>
    <row r="52" spans="1:47" ht="15.75" customHeight="1" x14ac:dyDescent="0.25">
      <c r="A52" s="218"/>
      <c r="B52" s="37" t="s">
        <v>147</v>
      </c>
      <c r="C52" s="39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 t="s">
        <v>45</v>
      </c>
      <c r="AQ52" s="47" t="s">
        <v>45</v>
      </c>
      <c r="AR52" s="47" t="s">
        <v>45</v>
      </c>
      <c r="AS52" s="47"/>
      <c r="AU52" s="42"/>
    </row>
    <row r="53" spans="1:47" ht="15.75" customHeight="1" x14ac:dyDescent="0.25">
      <c r="A53" s="218"/>
      <c r="B53" s="37"/>
      <c r="C53" s="39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U53" s="42"/>
    </row>
    <row r="54" spans="1:47" ht="15.75" customHeight="1" x14ac:dyDescent="0.25">
      <c r="A54" s="218"/>
      <c r="B54" s="37"/>
      <c r="C54" s="39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U54" s="42"/>
    </row>
    <row r="55" spans="1:47" ht="15.75" customHeight="1" x14ac:dyDescent="0.25">
      <c r="A55" s="218"/>
      <c r="B55" s="37"/>
      <c r="C55" s="39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U55" s="42"/>
    </row>
    <row r="56" spans="1:47" ht="15.75" customHeight="1" x14ac:dyDescent="0.25">
      <c r="A56" s="219"/>
      <c r="B56" s="37"/>
      <c r="C56" s="39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U56" s="42"/>
    </row>
    <row r="57" spans="1:47" ht="15.75" customHeight="1" x14ac:dyDescent="0.25">
      <c r="A57" s="220" t="s">
        <v>305</v>
      </c>
      <c r="B57" s="34" t="s">
        <v>264</v>
      </c>
      <c r="C57" s="39"/>
      <c r="D57" s="47"/>
      <c r="E57" s="47" t="s">
        <v>45</v>
      </c>
      <c r="F57" s="47"/>
      <c r="G57" s="47"/>
      <c r="H57" s="47"/>
      <c r="I57" s="47"/>
      <c r="J57" s="47"/>
      <c r="K57" s="47"/>
      <c r="L57" s="47" t="s">
        <v>45</v>
      </c>
      <c r="M57" s="47" t="s">
        <v>45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U57" s="42"/>
    </row>
    <row r="58" spans="1:47" ht="15.75" customHeight="1" x14ac:dyDescent="0.25">
      <c r="A58" s="220"/>
      <c r="B58" s="34" t="s">
        <v>265</v>
      </c>
      <c r="C58" s="39" t="s">
        <v>21</v>
      </c>
      <c r="D58" s="47"/>
      <c r="E58" s="47"/>
      <c r="F58" s="47"/>
      <c r="G58" s="47"/>
      <c r="H58" s="47"/>
      <c r="I58" s="47"/>
      <c r="J58" s="47"/>
      <c r="K58" s="47"/>
      <c r="L58" s="47" t="s">
        <v>45</v>
      </c>
      <c r="M58" s="47" t="s">
        <v>45</v>
      </c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U58" s="42"/>
    </row>
    <row r="59" spans="1:47" ht="15.75" customHeight="1" x14ac:dyDescent="0.25">
      <c r="A59" s="220"/>
      <c r="B59" s="34" t="s">
        <v>267</v>
      </c>
      <c r="C59" s="39"/>
      <c r="D59" s="47"/>
      <c r="E59" s="47"/>
      <c r="F59" s="47"/>
      <c r="G59" s="47"/>
      <c r="H59" s="47"/>
      <c r="I59" s="47"/>
      <c r="J59" s="47"/>
      <c r="K59" s="47" t="s">
        <v>45</v>
      </c>
      <c r="L59" s="47" t="s">
        <v>45</v>
      </c>
      <c r="M59" s="47" t="s">
        <v>45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U59" s="42"/>
    </row>
    <row r="60" spans="1:47" ht="15.75" customHeight="1" x14ac:dyDescent="0.25">
      <c r="A60" s="220"/>
      <c r="B60" s="34"/>
      <c r="C60" s="39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U60" s="42"/>
    </row>
    <row r="61" spans="1:47" ht="15.75" customHeight="1" x14ac:dyDescent="0.25">
      <c r="A61" s="220"/>
      <c r="B61" s="34"/>
      <c r="C61" s="39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U61" s="42"/>
    </row>
    <row r="62" spans="1:47" ht="15.75" customHeight="1" x14ac:dyDescent="0.25">
      <c r="A62" s="221"/>
      <c r="B62" s="34"/>
      <c r="C62" s="39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U62" s="40"/>
    </row>
    <row r="63" spans="1:47" ht="15.75" customHeight="1" x14ac:dyDescent="0.25">
      <c r="A63" s="218" t="s">
        <v>306</v>
      </c>
      <c r="B63" s="37" t="s">
        <v>148</v>
      </c>
      <c r="C63" s="39" t="s">
        <v>20</v>
      </c>
      <c r="D63" s="47"/>
      <c r="E63" s="47"/>
      <c r="F63" s="47"/>
      <c r="G63" s="47"/>
      <c r="H63" s="47"/>
      <c r="I63" s="47"/>
      <c r="J63" s="47" t="s">
        <v>45</v>
      </c>
      <c r="K63" s="47"/>
      <c r="L63" s="47" t="s">
        <v>45</v>
      </c>
      <c r="M63" s="47" t="s">
        <v>45</v>
      </c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 t="s">
        <v>45</v>
      </c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U63" s="40"/>
    </row>
    <row r="64" spans="1:47" ht="15.75" customHeight="1" x14ac:dyDescent="0.25">
      <c r="A64" s="218"/>
      <c r="B64" s="37" t="s">
        <v>149</v>
      </c>
      <c r="C64" s="39" t="s">
        <v>37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 t="s">
        <v>45</v>
      </c>
      <c r="AH64" s="47" t="s">
        <v>45</v>
      </c>
      <c r="AI64" s="47" t="s">
        <v>45</v>
      </c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U64" s="40"/>
    </row>
    <row r="65" spans="1:47" ht="15.75" customHeight="1" x14ac:dyDescent="0.25">
      <c r="A65" s="218"/>
      <c r="B65" s="37" t="s">
        <v>150</v>
      </c>
      <c r="C65" s="39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 t="s">
        <v>45</v>
      </c>
      <c r="AH65" s="47" t="s">
        <v>45</v>
      </c>
      <c r="AI65" s="47" t="s">
        <v>45</v>
      </c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U65" s="40"/>
    </row>
    <row r="66" spans="1:47" ht="15.75" customHeight="1" x14ac:dyDescent="0.25">
      <c r="A66" s="218"/>
      <c r="B66" s="37" t="s">
        <v>151</v>
      </c>
      <c r="C66" s="39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 t="s">
        <v>45</v>
      </c>
      <c r="AH66" s="47" t="s">
        <v>45</v>
      </c>
      <c r="AI66" s="47" t="s">
        <v>45</v>
      </c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U66" s="40"/>
    </row>
    <row r="67" spans="1:47" ht="15.75" customHeight="1" x14ac:dyDescent="0.25">
      <c r="A67" s="218"/>
      <c r="B67" s="37" t="s">
        <v>9</v>
      </c>
      <c r="C67" s="39" t="s">
        <v>22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 t="s">
        <v>45</v>
      </c>
      <c r="AH67" s="47" t="s">
        <v>45</v>
      </c>
      <c r="AI67" s="47" t="s">
        <v>45</v>
      </c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U67" s="40"/>
    </row>
    <row r="68" spans="1:47" ht="15.75" customHeight="1" x14ac:dyDescent="0.25">
      <c r="A68" s="219"/>
      <c r="B68" s="37" t="s">
        <v>161</v>
      </c>
      <c r="C68" s="39"/>
      <c r="D68" s="43"/>
      <c r="E68" s="43"/>
      <c r="F68" s="43"/>
      <c r="G68" s="43"/>
      <c r="H68" s="43"/>
      <c r="I68" s="43"/>
      <c r="J68" s="43"/>
      <c r="K68" s="43"/>
      <c r="L68" s="43" t="s">
        <v>45</v>
      </c>
      <c r="M68" s="43" t="s">
        <v>45</v>
      </c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 t="s">
        <v>45</v>
      </c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U68" s="40"/>
    </row>
    <row r="69" spans="1:47" ht="15.75" customHeight="1" x14ac:dyDescent="0.25">
      <c r="A69" s="220" t="s">
        <v>307</v>
      </c>
      <c r="B69" s="34" t="s">
        <v>152</v>
      </c>
      <c r="C69" s="39"/>
      <c r="D69" s="47"/>
      <c r="E69" s="47"/>
      <c r="F69" s="47"/>
      <c r="G69" s="47"/>
      <c r="H69" s="47"/>
      <c r="I69" s="47"/>
      <c r="J69" s="47"/>
      <c r="K69" s="47"/>
      <c r="L69" s="47" t="s">
        <v>45</v>
      </c>
      <c r="M69" s="47" t="s">
        <v>45</v>
      </c>
      <c r="N69" s="47"/>
      <c r="O69" s="47" t="s">
        <v>45</v>
      </c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U69" s="40"/>
    </row>
    <row r="70" spans="1:47" ht="15.75" customHeight="1" x14ac:dyDescent="0.25">
      <c r="A70" s="220"/>
      <c r="B70" s="34" t="s">
        <v>153</v>
      </c>
      <c r="C70" s="39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 t="s">
        <v>45</v>
      </c>
      <c r="O70" s="47" t="s">
        <v>45</v>
      </c>
      <c r="P70" s="47" t="s">
        <v>45</v>
      </c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U70" s="40"/>
    </row>
    <row r="71" spans="1:47" ht="15.75" customHeight="1" x14ac:dyDescent="0.25">
      <c r="A71" s="220"/>
      <c r="B71" s="34" t="s">
        <v>7</v>
      </c>
      <c r="C71" s="39" t="s">
        <v>23</v>
      </c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 t="s">
        <v>45</v>
      </c>
      <c r="AG71" s="47" t="s">
        <v>45</v>
      </c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U71" s="40"/>
    </row>
    <row r="72" spans="1:47" ht="15.75" customHeight="1" x14ac:dyDescent="0.25">
      <c r="A72" s="220"/>
      <c r="B72" s="34"/>
      <c r="C72" s="39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U72" s="40"/>
    </row>
    <row r="73" spans="1:47" ht="15.75" customHeight="1" x14ac:dyDescent="0.25">
      <c r="A73" s="220"/>
      <c r="B73" s="34"/>
      <c r="C73" s="39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U73" s="40"/>
    </row>
    <row r="74" spans="1:47" ht="15.75" customHeight="1" x14ac:dyDescent="0.25">
      <c r="A74" s="221"/>
      <c r="B74" s="34"/>
      <c r="C74" s="3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 t="s">
        <v>45</v>
      </c>
      <c r="AH74" s="43" t="s">
        <v>45</v>
      </c>
      <c r="AI74" s="43" t="s">
        <v>45</v>
      </c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U74" s="40"/>
    </row>
    <row r="75" spans="1:47" ht="15.75" customHeight="1" x14ac:dyDescent="0.25">
      <c r="A75" s="218" t="s">
        <v>308</v>
      </c>
      <c r="B75" s="37" t="s">
        <v>154</v>
      </c>
      <c r="C75" s="39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 t="s">
        <v>45</v>
      </c>
      <c r="AG75" s="45" t="s">
        <v>45</v>
      </c>
      <c r="AH75" s="45" t="s">
        <v>45</v>
      </c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U75" s="40"/>
    </row>
    <row r="76" spans="1:47" ht="15.75" customHeight="1" x14ac:dyDescent="0.25">
      <c r="A76" s="218"/>
      <c r="B76" s="37" t="s">
        <v>155</v>
      </c>
      <c r="C76" s="39" t="s">
        <v>24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 t="s">
        <v>45</v>
      </c>
      <c r="AG76" s="45" t="s">
        <v>45</v>
      </c>
      <c r="AH76" s="45" t="s">
        <v>45</v>
      </c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U76" s="40"/>
    </row>
    <row r="77" spans="1:47" ht="15.75" customHeight="1" x14ac:dyDescent="0.25">
      <c r="A77" s="218"/>
      <c r="B77" s="37" t="s">
        <v>156</v>
      </c>
      <c r="C77" s="39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U77" s="40"/>
    </row>
    <row r="78" spans="1:47" ht="15.75" customHeight="1" x14ac:dyDescent="0.25">
      <c r="A78" s="218"/>
      <c r="B78" s="37"/>
      <c r="C78" s="39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U78" s="40"/>
    </row>
    <row r="79" spans="1:47" ht="15.75" customHeight="1" x14ac:dyDescent="0.25">
      <c r="A79" s="218"/>
      <c r="B79" s="37"/>
      <c r="C79" s="39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U79" s="40"/>
    </row>
    <row r="80" spans="1:47" ht="15.75" customHeight="1" x14ac:dyDescent="0.25">
      <c r="A80" s="219"/>
      <c r="B80" s="37"/>
      <c r="C80" s="39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U80" s="40"/>
    </row>
    <row r="81" spans="1:47" ht="15.75" customHeight="1" x14ac:dyDescent="0.25">
      <c r="A81" s="220" t="s">
        <v>309</v>
      </c>
      <c r="B81" s="34" t="s">
        <v>157</v>
      </c>
      <c r="C81" s="39" t="s">
        <v>26</v>
      </c>
      <c r="D81" s="45" t="s">
        <v>45</v>
      </c>
      <c r="E81" s="45"/>
      <c r="F81" s="45"/>
      <c r="G81" s="45"/>
      <c r="H81" s="45"/>
      <c r="I81" s="45"/>
      <c r="J81" s="45" t="s">
        <v>45</v>
      </c>
      <c r="K81" s="45" t="s">
        <v>45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 t="s">
        <v>45</v>
      </c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U81" s="40"/>
    </row>
    <row r="82" spans="1:47" ht="15.75" customHeight="1" x14ac:dyDescent="0.25">
      <c r="A82" s="220"/>
      <c r="B82" s="34" t="s">
        <v>158</v>
      </c>
      <c r="C82" s="39"/>
      <c r="D82" s="45" t="s">
        <v>45</v>
      </c>
      <c r="E82" s="45"/>
      <c r="F82" s="45"/>
      <c r="G82" s="45"/>
      <c r="H82" s="45"/>
      <c r="I82" s="45"/>
      <c r="J82" s="45" t="s">
        <v>45</v>
      </c>
      <c r="K82" s="45" t="s">
        <v>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U82" s="40"/>
    </row>
    <row r="83" spans="1:47" ht="15.75" customHeight="1" x14ac:dyDescent="0.25">
      <c r="A83" s="220"/>
      <c r="B83" s="34" t="s">
        <v>159</v>
      </c>
      <c r="C83" s="39"/>
      <c r="D83" s="45"/>
      <c r="E83" s="45"/>
      <c r="F83" s="45"/>
      <c r="G83" s="45"/>
      <c r="H83" s="45"/>
      <c r="I83" s="45"/>
      <c r="J83" s="45" t="s">
        <v>45</v>
      </c>
      <c r="K83" s="45" t="s">
        <v>45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 t="s">
        <v>45</v>
      </c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U83" s="40"/>
    </row>
    <row r="84" spans="1:47" ht="15.75" customHeight="1" x14ac:dyDescent="0.25">
      <c r="A84" s="220"/>
      <c r="B84" s="34"/>
      <c r="C84" s="39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U84" s="40"/>
    </row>
    <row r="85" spans="1:47" ht="15.75" customHeight="1" x14ac:dyDescent="0.25">
      <c r="A85" s="220"/>
      <c r="B85" s="34"/>
      <c r="C85" s="39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U85" s="40"/>
    </row>
    <row r="86" spans="1:47" ht="15.75" customHeight="1" x14ac:dyDescent="0.25">
      <c r="A86" s="221"/>
      <c r="B86" s="34"/>
      <c r="C86" s="3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U86" s="40"/>
    </row>
    <row r="87" spans="1:47" ht="15.75" customHeight="1" x14ac:dyDescent="0.25">
      <c r="A87" s="218" t="s">
        <v>310</v>
      </c>
      <c r="B87" s="37" t="s">
        <v>160</v>
      </c>
      <c r="C87" s="39" t="s">
        <v>25</v>
      </c>
      <c r="D87" s="45"/>
      <c r="E87" s="45"/>
      <c r="F87" s="45" t="s">
        <v>45</v>
      </c>
      <c r="G87" s="45" t="s">
        <v>45</v>
      </c>
      <c r="H87" s="45" t="s">
        <v>45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 t="s">
        <v>45</v>
      </c>
      <c r="W87" s="45"/>
      <c r="X87" s="45"/>
      <c r="Y87" s="45"/>
      <c r="Z87" s="45" t="s">
        <v>45</v>
      </c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U87" s="40"/>
    </row>
    <row r="88" spans="1:47" ht="15.75" customHeight="1" x14ac:dyDescent="0.25">
      <c r="A88" s="218"/>
      <c r="B88" s="37" t="s">
        <v>8</v>
      </c>
      <c r="C88" s="39"/>
      <c r="D88" s="45"/>
      <c r="E88" s="45"/>
      <c r="F88" s="45" t="s">
        <v>45</v>
      </c>
      <c r="G88" s="45" t="s">
        <v>45</v>
      </c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 t="s">
        <v>45</v>
      </c>
      <c r="W88" s="45"/>
      <c r="X88" s="45"/>
      <c r="Y88" s="45"/>
      <c r="Z88" s="45" t="s">
        <v>45</v>
      </c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U88" s="40"/>
    </row>
    <row r="89" spans="1:47" ht="15.75" customHeight="1" x14ac:dyDescent="0.25">
      <c r="A89" s="218"/>
      <c r="B89" s="37"/>
      <c r="C89" s="39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U89" s="40"/>
    </row>
    <row r="90" spans="1:47" ht="15.75" customHeight="1" x14ac:dyDescent="0.25">
      <c r="A90" s="218"/>
      <c r="B90" s="37"/>
      <c r="C90" s="39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U90" s="40"/>
    </row>
    <row r="91" spans="1:47" ht="15.75" customHeight="1" x14ac:dyDescent="0.25">
      <c r="A91" s="218"/>
      <c r="B91" s="37"/>
      <c r="C91" s="39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U91" s="40"/>
    </row>
    <row r="92" spans="1:47" ht="15.75" customHeight="1" x14ac:dyDescent="0.25">
      <c r="A92" s="219"/>
      <c r="B92" s="37"/>
      <c r="C92" s="3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U92" s="40"/>
    </row>
    <row r="93" spans="1:47" ht="15.75" customHeight="1" x14ac:dyDescent="0.25">
      <c r="A93" s="220" t="s">
        <v>311</v>
      </c>
      <c r="B93" s="34" t="s">
        <v>269</v>
      </c>
      <c r="C93" s="39" t="s">
        <v>19</v>
      </c>
      <c r="D93" s="45"/>
      <c r="E93" s="45"/>
      <c r="F93" s="45"/>
      <c r="G93" s="45"/>
      <c r="H93" s="45" t="s">
        <v>45</v>
      </c>
      <c r="I93" s="45"/>
      <c r="J93" s="45"/>
      <c r="K93" s="45"/>
      <c r="L93" s="45" t="s">
        <v>45</v>
      </c>
      <c r="M93" s="45" t="s">
        <v>45</v>
      </c>
      <c r="N93" s="45"/>
      <c r="O93" s="45"/>
      <c r="P93" s="45"/>
      <c r="Q93" s="45"/>
      <c r="R93" s="45"/>
      <c r="S93" s="45"/>
      <c r="T93" s="45"/>
      <c r="U93" s="45" t="s">
        <v>45</v>
      </c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U93" s="40"/>
    </row>
    <row r="94" spans="1:47" ht="15.75" customHeight="1" x14ac:dyDescent="0.25">
      <c r="A94" s="220"/>
      <c r="B94" s="34" t="s">
        <v>270</v>
      </c>
      <c r="C94" s="39" t="s">
        <v>27</v>
      </c>
      <c r="D94" s="45"/>
      <c r="E94" s="45"/>
      <c r="F94" s="45"/>
      <c r="G94" s="45"/>
      <c r="H94" s="45" t="s">
        <v>45</v>
      </c>
      <c r="I94" s="45"/>
      <c r="J94" s="45"/>
      <c r="K94" s="45"/>
      <c r="L94" s="45" t="s">
        <v>45</v>
      </c>
      <c r="M94" s="45"/>
      <c r="N94" s="45" t="s">
        <v>45</v>
      </c>
      <c r="O94" s="45"/>
      <c r="P94" s="45"/>
      <c r="Q94" s="45"/>
      <c r="R94" s="45"/>
      <c r="S94" s="45"/>
      <c r="T94" s="45"/>
      <c r="U94" s="45" t="s">
        <v>45</v>
      </c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U94" s="40"/>
    </row>
    <row r="95" spans="1:47" ht="15.75" customHeight="1" x14ac:dyDescent="0.25">
      <c r="A95" s="220"/>
      <c r="B95" s="34" t="s">
        <v>271</v>
      </c>
      <c r="C95" s="39" t="s">
        <v>35</v>
      </c>
      <c r="D95" s="45"/>
      <c r="E95" s="45"/>
      <c r="F95" s="45"/>
      <c r="G95" s="45"/>
      <c r="H95" s="45" t="s">
        <v>45</v>
      </c>
      <c r="I95" s="45"/>
      <c r="J95" s="45"/>
      <c r="K95" s="45"/>
      <c r="L95" s="45" t="s">
        <v>45</v>
      </c>
      <c r="M95" s="45"/>
      <c r="N95" s="45"/>
      <c r="O95" s="45" t="s">
        <v>45</v>
      </c>
      <c r="P95" s="45"/>
      <c r="Q95" s="45"/>
      <c r="R95" s="45"/>
      <c r="S95" s="45"/>
      <c r="T95" s="45"/>
      <c r="U95" s="45" t="s">
        <v>45</v>
      </c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U95" s="40"/>
    </row>
    <row r="96" spans="1:47" ht="15.75" customHeight="1" x14ac:dyDescent="0.25">
      <c r="A96" s="220"/>
      <c r="B96" s="34" t="s">
        <v>272</v>
      </c>
      <c r="C96" s="39" t="s">
        <v>40</v>
      </c>
      <c r="D96" s="45"/>
      <c r="E96" s="45"/>
      <c r="F96" s="45"/>
      <c r="G96" s="45"/>
      <c r="H96" s="45" t="s">
        <v>45</v>
      </c>
      <c r="I96" s="45"/>
      <c r="J96" s="45"/>
      <c r="K96" s="45"/>
      <c r="L96" s="45" t="s">
        <v>45</v>
      </c>
      <c r="M96" s="45"/>
      <c r="N96" s="45"/>
      <c r="O96" s="45"/>
      <c r="P96" s="45" t="s">
        <v>45</v>
      </c>
      <c r="Q96" s="45" t="s">
        <v>45</v>
      </c>
      <c r="R96" s="45"/>
      <c r="S96" s="45"/>
      <c r="T96" s="45"/>
      <c r="U96" s="45" t="s">
        <v>45</v>
      </c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U96" s="40"/>
    </row>
    <row r="97" spans="1:47" ht="15.75" customHeight="1" x14ac:dyDescent="0.25">
      <c r="A97" s="220"/>
      <c r="B97" s="34" t="s">
        <v>273</v>
      </c>
      <c r="C97" s="39"/>
      <c r="D97" s="45"/>
      <c r="E97" s="45"/>
      <c r="F97" s="45"/>
      <c r="G97" s="45"/>
      <c r="H97" s="45" t="s">
        <v>45</v>
      </c>
      <c r="I97" s="45"/>
      <c r="J97" s="45"/>
      <c r="K97" s="45"/>
      <c r="L97" s="45" t="s">
        <v>45</v>
      </c>
      <c r="M97" s="45"/>
      <c r="N97" s="45"/>
      <c r="O97" s="45"/>
      <c r="P97" s="45" t="s">
        <v>45</v>
      </c>
      <c r="Q97" s="45" t="s">
        <v>45</v>
      </c>
      <c r="R97" s="45"/>
      <c r="S97" s="45"/>
      <c r="T97" s="45"/>
      <c r="U97" s="45" t="s">
        <v>45</v>
      </c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U97" s="40"/>
    </row>
    <row r="98" spans="1:47" ht="15.75" customHeight="1" x14ac:dyDescent="0.25">
      <c r="A98" s="221"/>
      <c r="B98" s="34" t="s">
        <v>274</v>
      </c>
      <c r="C98" s="39"/>
      <c r="D98" s="43"/>
      <c r="E98" s="43"/>
      <c r="F98" s="43"/>
      <c r="G98" s="43"/>
      <c r="H98" s="43" t="s">
        <v>45</v>
      </c>
      <c r="I98" s="43"/>
      <c r="J98" s="43"/>
      <c r="K98" s="43"/>
      <c r="L98" s="43" t="s">
        <v>45</v>
      </c>
      <c r="M98" s="43"/>
      <c r="N98" s="43"/>
      <c r="O98" s="43"/>
      <c r="P98" s="43" t="s">
        <v>45</v>
      </c>
      <c r="Q98" s="43"/>
      <c r="R98" s="43"/>
      <c r="S98" s="43"/>
      <c r="T98" s="43"/>
      <c r="U98" s="43" t="s">
        <v>45</v>
      </c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</row>
  </sheetData>
  <mergeCells count="16">
    <mergeCell ref="A33:A38"/>
    <mergeCell ref="A3:A8"/>
    <mergeCell ref="A9:A14"/>
    <mergeCell ref="A15:A20"/>
    <mergeCell ref="A21:A26"/>
    <mergeCell ref="A27:A32"/>
    <mergeCell ref="A69:A74"/>
    <mergeCell ref="A75:A80"/>
    <mergeCell ref="A81:A86"/>
    <mergeCell ref="A87:A92"/>
    <mergeCell ref="A93:A98"/>
    <mergeCell ref="A39:A44"/>
    <mergeCell ref="A45:A50"/>
    <mergeCell ref="A51:A56"/>
    <mergeCell ref="A57:A62"/>
    <mergeCell ref="A63:A68"/>
  </mergeCells>
  <conditionalFormatting sqref="C3:C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89"/>
  <sheetViews>
    <sheetView zoomScaleNormal="100" workbookViewId="0">
      <selection activeCell="L6" sqref="L6"/>
    </sheetView>
  </sheetViews>
  <sheetFormatPr baseColWidth="10" defaultRowHeight="15" x14ac:dyDescent="0.25"/>
  <cols>
    <col min="1" max="1" width="3.85546875" style="1" customWidth="1"/>
    <col min="2" max="2" width="56.42578125" style="2" customWidth="1"/>
    <col min="3" max="3" width="2.85546875" style="7" customWidth="1"/>
    <col min="4" max="5" width="3.42578125" style="7" customWidth="1"/>
    <col min="6" max="7" width="3.140625" style="7" customWidth="1"/>
    <col min="8" max="22" width="4.42578125" style="1" customWidth="1"/>
    <col min="23" max="23" width="5" style="1" customWidth="1"/>
    <col min="24" max="35" width="4.42578125" style="1" customWidth="1"/>
    <col min="36" max="36" width="5.28515625" style="1" customWidth="1"/>
    <col min="37" max="37" width="4.42578125" style="1" customWidth="1"/>
    <col min="38" max="38" width="3.5703125" style="3" customWidth="1"/>
    <col min="39" max="39" width="11.28515625" style="64" customWidth="1"/>
    <col min="40" max="40" width="11.28515625" style="3" customWidth="1"/>
    <col min="41" max="44" width="11.28515625" style="1" customWidth="1"/>
    <col min="45" max="1017" width="11.7109375" style="1" customWidth="1"/>
    <col min="1018" max="1024" width="11.7109375" customWidth="1"/>
  </cols>
  <sheetData>
    <row r="1" spans="1:46" ht="14.1" customHeight="1" thickBot="1" x14ac:dyDescent="0.3">
      <c r="C1" s="231" t="s">
        <v>0</v>
      </c>
      <c r="D1" s="231"/>
      <c r="E1" s="231"/>
      <c r="F1" s="231"/>
      <c r="G1" s="101"/>
      <c r="H1" s="232" t="s">
        <v>1</v>
      </c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</row>
    <row r="2" spans="1:46" ht="135.75" customHeight="1" x14ac:dyDescent="0.25">
      <c r="A2" s="233" t="s">
        <v>2</v>
      </c>
      <c r="B2" s="233"/>
      <c r="C2" s="182" t="s">
        <v>3</v>
      </c>
      <c r="D2" s="186" t="s">
        <v>4</v>
      </c>
      <c r="E2" s="186" t="s">
        <v>5</v>
      </c>
      <c r="F2" s="184" t="s">
        <v>6</v>
      </c>
      <c r="G2" s="165" t="s">
        <v>275</v>
      </c>
      <c r="H2" s="4" t="str">
        <f>INDEX(Thèmes!$B$3:$C$98,MATCH(Progression!H3,Thèmes!$C$3:$C$98,0),1)</f>
        <v>Quelles sont les particularités de l'habitat régional ?</v>
      </c>
      <c r="I2" s="4" t="str">
        <f>INDEX(Thèmes!$B$3:$C$98,MATCH(Progression!I3,Thèmes!$C$3:$C$98,0),1)</f>
        <v>Comment agencer une salle de sport</v>
      </c>
      <c r="J2" s="4" t="str">
        <f>INDEX(Thèmes!$B$3:$C$98,MATCH(Progression!J3,Thèmes!$C$3:$C$98,0),1)</f>
        <v>Comment scénariser l'éclairage d'une maison ?</v>
      </c>
      <c r="K2" s="4" t="str">
        <f>INDEX(Thèmes!$B$3:$C$98,MATCH(Progression!K3,Thèmes!$C$3:$C$98,0),1)</f>
        <v>Comment produire de l'énergie électrique ?</v>
      </c>
      <c r="L2" s="4" t="str">
        <f>INDEX(Thèmes!$B$3:$C$98,MATCH(Progression!L3,Thèmes!$C$3:$C$98,0),1)</f>
        <v>Comment le choix d'un matériau permet de réduire la consommation d'énergie ?</v>
      </c>
      <c r="M2" s="4" t="str">
        <f>INDEX(Thèmes!$B$3:$C$98,MATCH(Progression!M3,Thèmes!$C$3:$C$98,0),1)</f>
        <v>Comment gérer le confort thermique dans une maison ?</v>
      </c>
      <c r="N2" s="4" t="str">
        <f>INDEX(Thèmes!$B$3:$C$98,MATCH(Progression!N3,Thèmes!$C$3:$C$98,0),1)</f>
        <v>Par quoi et comment et programmer un objet technique ?</v>
      </c>
      <c r="O2" s="4" t="str">
        <f>INDEX(Thèmes!$B$3:$C$98,MATCH(Progression!O3,Thèmes!$C$3:$C$98,0),1)</f>
        <v>Comment adapter et programmer un objet technique à un environnement ?</v>
      </c>
      <c r="P2" s="4" t="str">
        <f>INDEX(Thèmes!$B$3:$C$98,MATCH(Progression!P3,Thèmes!$C$3:$C$98,0),1)</f>
        <v>Projet phase 1</v>
      </c>
      <c r="Q2" s="4" t="str">
        <f>INDEX(Thèmes!$B$3:$C$98,MATCH(Progression!Q3,Thèmes!$C$3:$C$98,0),1)</f>
        <v>Comment se protéger des chocs ?</v>
      </c>
      <c r="R2" s="4" t="str">
        <f>INDEX(Thèmes!$B$3:$C$98,MATCH(Progression!R3,Thèmes!$C$3:$C$98,0),1)</f>
        <v>Comment améliorer la résistance à la rupture d'un câble ?</v>
      </c>
      <c r="S2" s="4" t="str">
        <f>INDEX(Thèmes!$B$3:$C$98,MATCH(Progression!S3,Thèmes!$C$3:$C$98,0),1)</f>
        <v>Quelles fonctions supplémentaires apporte un textile intelligent?</v>
      </c>
      <c r="T2" s="4" t="str">
        <f>INDEX(Thèmes!$B$3:$C$98,MATCH(Progression!T3,Thèmes!$C$3:$C$98,0),1)</f>
        <v>Comment la technologie s'inspire du vivant (bionique)?</v>
      </c>
      <c r="U2" s="4" t="str">
        <f>INDEX(Thèmes!$B$3:$C$98,MATCH(Progression!U3,Thèmes!$C$3:$C$98,0),1)</f>
        <v>De quelle façon les objets techniques évoluent dans le temps ?</v>
      </c>
      <c r="V2" s="4" t="str">
        <f>INDEX(Thèmes!$B$3:$C$98,MATCH(Progression!V3,Thèmes!$C$3:$C$98,0),1)</f>
        <v>Comment un objet technique permet d'augmenter notre vitesse de déplacement ?</v>
      </c>
      <c r="W2" s="4" t="str">
        <f>INDEX(Thèmes!$B$3:$C$98,MATCH(Progression!W3,Thèmes!$C$3:$C$98,0),1)</f>
        <v>Comment la sustentation d'un avion est elle réalisée ?</v>
      </c>
      <c r="X2" s="4" t="str">
        <f>INDEX(Thèmes!$B$3:$C$98,MATCH(Progression!X3,Thèmes!$C$3:$C$98,0),1)</f>
        <v>Projet phase 2</v>
      </c>
      <c r="Y2" s="4" t="str">
        <f>INDEX(Thèmes!$B$3:$C$98,MATCH(Progression!Y3,Thèmes!$C$3:$C$98,0),1)</f>
        <v>Comment réduire les nuisances sonores en milieu urbain ?</v>
      </c>
      <c r="Z2" s="4" t="str">
        <f>INDEX(Thèmes!$B$3:$C$98,MATCH(Progression!Z3,Thèmes!$C$3:$C$98,0),1)</f>
        <v>Comment réaliser un mur de soutainement ?</v>
      </c>
      <c r="AA2" s="4" t="str">
        <f>INDEX(Thèmes!$B$3:$C$98,MATCH(Progression!AA3,Thèmes!$C$3:$C$98,0),1)</f>
        <v>Comment rendre robuste et stable un pont ?</v>
      </c>
      <c r="AB2" s="4" t="str">
        <f>INDEX(Thèmes!$B$3:$C$98,MATCH(Progression!AB3,Thèmes!$C$3:$C$98,0),1)</f>
        <v>Comment une voiture hybride fonctionne-t-elle ?</v>
      </c>
      <c r="AC2" s="4" t="str">
        <f>INDEX(Thèmes!$B$3:$C$98,MATCH(Progression!AC3,Thèmes!$C$3:$C$98,0),1)</f>
        <v>Comment créer un réseau de données ?</v>
      </c>
      <c r="AD2" s="4" t="str">
        <f>INDEX(Thèmes!$B$3:$C$98,MATCH(Progression!AD3,Thèmes!$C$3:$C$98,0),1)</f>
        <v>Comment se déplace une donnée sur un réseau</v>
      </c>
      <c r="AE2" s="4" t="str">
        <f>INDEX(Thèmes!$B$3:$C$98,MATCH(Progression!AE3,Thèmes!$C$3:$C$98,0),1)</f>
        <v>Comment calculer les temps d'une course sportive ?</v>
      </c>
      <c r="AF2" s="4" t="str">
        <f>INDEX(Thèmes!$B$3:$C$98,MATCH(Progression!AF3,Thèmes!$C$3:$C$98,0),1)</f>
        <v>Projet phase 3</v>
      </c>
      <c r="AG2" s="4" t="str">
        <f>INDEX(Thèmes!$B$3:$C$98,MATCH(Progression!AG3,Thèmes!$C$3:$C$98,0),1)</f>
        <v>Comment piloter un objet technique avec un smartphone ?</v>
      </c>
      <c r="AH2" s="4" t="str">
        <f>INDEX(Thèmes!$B$3:$C$98,MATCH(Progression!AH3,Thèmes!$C$3:$C$98,0),1)</f>
        <v>Qu'apporte la réalité virtuelle et la réalité augmentée ?</v>
      </c>
      <c r="AI2" s="4" t="str">
        <f>INDEX(Thèmes!$B$3:$C$98,MATCH(Progression!AI3,Thèmes!$C$3:$C$98,0),1)</f>
        <v>Comment sécuriser une habitation ?</v>
      </c>
      <c r="AJ2" s="4" t="str">
        <f>INDEX(Thèmes!$B$3:$C$98,MATCH(Progression!AJ3,Thèmes!$C$3:$C$98,0),1)</f>
        <v>Comment rendre automatique le fonctionement d'un système ?</v>
      </c>
      <c r="AK2" s="4" t="str">
        <f>INDEX(Thèmes!$B$3:$C$98,MATCH(Progression!AK3,Thèmes!$C$3:$C$98,0),1)</f>
        <v>Projet phase 4</v>
      </c>
      <c r="AM2" s="65"/>
      <c r="AN2" s="5"/>
      <c r="AS2" s="6"/>
      <c r="AT2" s="6"/>
    </row>
    <row r="3" spans="1:46" ht="13.35" customHeight="1" x14ac:dyDescent="0.25">
      <c r="A3" s="7"/>
      <c r="B3" s="8" t="s">
        <v>10</v>
      </c>
      <c r="C3" s="183"/>
      <c r="D3" s="187"/>
      <c r="E3" s="187"/>
      <c r="F3" s="185"/>
      <c r="G3" s="164"/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9" t="s">
        <v>27</v>
      </c>
      <c r="Y3" s="9" t="s">
        <v>28</v>
      </c>
      <c r="Z3" s="9" t="s">
        <v>29</v>
      </c>
      <c r="AA3" s="9" t="s">
        <v>30</v>
      </c>
      <c r="AB3" s="210" t="s">
        <v>31</v>
      </c>
      <c r="AC3" s="210" t="s">
        <v>32</v>
      </c>
      <c r="AD3" s="210" t="s">
        <v>33</v>
      </c>
      <c r="AE3" s="210" t="s">
        <v>34</v>
      </c>
      <c r="AF3" s="210" t="s">
        <v>35</v>
      </c>
      <c r="AG3" s="210" t="s">
        <v>36</v>
      </c>
      <c r="AH3" s="210" t="s">
        <v>37</v>
      </c>
      <c r="AI3" s="210" t="s">
        <v>38</v>
      </c>
      <c r="AJ3" s="210" t="s">
        <v>39</v>
      </c>
      <c r="AK3" s="211" t="s">
        <v>40</v>
      </c>
      <c r="AM3" s="40"/>
      <c r="AN3" s="53"/>
      <c r="AO3" s="54"/>
      <c r="AP3" s="54"/>
      <c r="AQ3" s="54"/>
      <c r="AR3" s="54"/>
      <c r="AS3" s="6"/>
      <c r="AT3" s="6"/>
    </row>
    <row r="4" spans="1:46" ht="12.6" customHeight="1" x14ac:dyDescent="0.25">
      <c r="A4" s="7"/>
      <c r="B4" s="10" t="s">
        <v>41</v>
      </c>
      <c r="C4" s="183"/>
      <c r="D4" s="187"/>
      <c r="E4" s="187"/>
      <c r="F4" s="185"/>
      <c r="G4" s="164"/>
      <c r="H4" s="234" t="str">
        <f>"1ère année : "&amp;SUM(H6:Q6)&amp;" séances"</f>
        <v>1ère année : 29 séances</v>
      </c>
      <c r="I4" s="234"/>
      <c r="J4" s="234"/>
      <c r="K4" s="234"/>
      <c r="L4" s="234"/>
      <c r="M4" s="234"/>
      <c r="N4" s="234"/>
      <c r="O4" s="234"/>
      <c r="P4" s="234"/>
      <c r="Q4" s="234"/>
      <c r="R4" s="227" t="str">
        <f>"2ème année : "&amp;SUM(R6:AA6)&amp;" séances"</f>
        <v>2ème année : 30 séances</v>
      </c>
      <c r="S4" s="228"/>
      <c r="T4" s="228"/>
      <c r="U4" s="228"/>
      <c r="V4" s="228"/>
      <c r="W4" s="228"/>
      <c r="X4" s="228"/>
      <c r="Y4" s="228"/>
      <c r="Z4" s="228"/>
      <c r="AA4" s="229"/>
      <c r="AB4" s="224" t="str">
        <f>"3ème année : "&amp;SUM(AB6:AK6)&amp;" séances"</f>
        <v>3ème année : 30 séances</v>
      </c>
      <c r="AC4" s="225"/>
      <c r="AD4" s="225"/>
      <c r="AE4" s="225"/>
      <c r="AF4" s="225"/>
      <c r="AG4" s="225"/>
      <c r="AH4" s="225"/>
      <c r="AI4" s="225"/>
      <c r="AJ4" s="225"/>
      <c r="AK4" s="226"/>
      <c r="AM4" s="66"/>
      <c r="AN4" s="53"/>
      <c r="AO4" s="52"/>
      <c r="AP4" s="55"/>
      <c r="AQ4" s="54"/>
      <c r="AR4" s="54"/>
      <c r="AS4" s="6"/>
      <c r="AT4" s="6"/>
    </row>
    <row r="5" spans="1:46" ht="11.1" customHeight="1" thickBot="1" x14ac:dyDescent="0.3">
      <c r="B5" s="11"/>
      <c r="C5" s="189"/>
      <c r="D5" s="190"/>
      <c r="E5" s="190"/>
      <c r="F5" s="191"/>
      <c r="G5" s="188"/>
      <c r="H5" s="12"/>
      <c r="I5" s="13"/>
      <c r="J5" s="14"/>
      <c r="K5" s="14"/>
      <c r="L5" s="15"/>
      <c r="M5" s="14"/>
      <c r="N5" s="14"/>
      <c r="O5" s="15"/>
      <c r="P5" s="14"/>
      <c r="Q5" s="14"/>
      <c r="R5" s="14"/>
      <c r="S5" s="14"/>
      <c r="T5" s="14"/>
      <c r="U5" s="74"/>
      <c r="V5" s="74"/>
      <c r="W5" s="74"/>
      <c r="X5" s="74"/>
      <c r="Y5" s="74"/>
      <c r="Z5" s="74"/>
      <c r="AA5" s="74"/>
      <c r="AB5" s="212"/>
      <c r="AC5" s="212"/>
      <c r="AD5" s="212"/>
      <c r="AE5" s="212"/>
      <c r="AF5" s="212"/>
      <c r="AG5" s="212"/>
      <c r="AH5" s="212"/>
      <c r="AI5" s="212"/>
      <c r="AJ5" s="212"/>
      <c r="AK5" s="213"/>
      <c r="AL5" s="16"/>
      <c r="AM5" s="67"/>
      <c r="AN5" s="56"/>
      <c r="AO5" s="52"/>
      <c r="AP5" s="57"/>
      <c r="AQ5" s="58"/>
      <c r="AR5" s="58"/>
      <c r="AS5" s="6"/>
      <c r="AT5" s="6"/>
    </row>
    <row r="6" spans="1:46" ht="15.75" x14ac:dyDescent="0.25">
      <c r="A6" s="230" t="s">
        <v>42</v>
      </c>
      <c r="B6" s="230"/>
      <c r="C6" s="192"/>
      <c r="D6" s="193"/>
      <c r="E6" s="193"/>
      <c r="F6" s="194"/>
      <c r="G6" s="160"/>
      <c r="H6" s="154">
        <v>2</v>
      </c>
      <c r="I6" s="72">
        <v>2</v>
      </c>
      <c r="J6" s="72">
        <v>4</v>
      </c>
      <c r="K6" s="72">
        <v>3</v>
      </c>
      <c r="L6" s="73">
        <v>3</v>
      </c>
      <c r="M6" s="73">
        <v>3</v>
      </c>
      <c r="N6" s="73">
        <v>3</v>
      </c>
      <c r="O6" s="73">
        <v>4</v>
      </c>
      <c r="P6" s="73">
        <v>3</v>
      </c>
      <c r="Q6" s="73">
        <v>2</v>
      </c>
      <c r="R6" s="73">
        <v>3</v>
      </c>
      <c r="S6" s="73">
        <v>3</v>
      </c>
      <c r="T6" s="73">
        <v>3</v>
      </c>
      <c r="U6" s="73">
        <v>3</v>
      </c>
      <c r="V6" s="73">
        <v>3</v>
      </c>
      <c r="W6" s="73">
        <v>3</v>
      </c>
      <c r="X6" s="73">
        <v>3</v>
      </c>
      <c r="Y6" s="73">
        <v>3</v>
      </c>
      <c r="Z6" s="73">
        <v>3</v>
      </c>
      <c r="AA6" s="73">
        <v>3</v>
      </c>
      <c r="AB6" s="73">
        <v>3</v>
      </c>
      <c r="AC6" s="73">
        <v>3</v>
      </c>
      <c r="AD6" s="73">
        <v>3</v>
      </c>
      <c r="AE6" s="73">
        <v>3</v>
      </c>
      <c r="AF6" s="73">
        <v>3</v>
      </c>
      <c r="AG6" s="73">
        <v>3</v>
      </c>
      <c r="AH6" s="73">
        <v>3</v>
      </c>
      <c r="AI6" s="73">
        <v>3</v>
      </c>
      <c r="AJ6" s="73">
        <v>3</v>
      </c>
      <c r="AK6" s="73">
        <v>3</v>
      </c>
      <c r="AL6" s="16"/>
      <c r="AM6" s="67"/>
      <c r="AN6" s="56"/>
      <c r="AO6" s="52"/>
      <c r="AP6" s="57"/>
      <c r="AQ6" s="58"/>
      <c r="AR6" s="58"/>
    </row>
    <row r="7" spans="1:46" ht="14.25" customHeight="1" x14ac:dyDescent="0.25">
      <c r="A7" s="222" t="s">
        <v>43</v>
      </c>
      <c r="B7" s="222"/>
      <c r="C7" s="195"/>
      <c r="D7" s="157"/>
      <c r="E7" s="157"/>
      <c r="F7" s="196"/>
      <c r="G7" s="161"/>
      <c r="H7" s="214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16"/>
      <c r="AM7" s="67"/>
      <c r="AN7" s="56"/>
      <c r="AO7" s="52"/>
      <c r="AP7" s="57"/>
      <c r="AQ7" s="58"/>
      <c r="AR7" s="58"/>
    </row>
    <row r="8" spans="1:46" ht="15.75" x14ac:dyDescent="0.25">
      <c r="A8" s="17" t="s">
        <v>44</v>
      </c>
      <c r="B8" s="144" t="s">
        <v>165</v>
      </c>
      <c r="C8" s="197" t="s">
        <v>45</v>
      </c>
      <c r="D8" s="118"/>
      <c r="E8" s="118"/>
      <c r="F8" s="198"/>
      <c r="G8" s="162">
        <f t="shared" ref="G8:G15" si="0">COUNTIF(H8:AK8,"x")</f>
        <v>2</v>
      </c>
      <c r="H8" s="155">
        <f>INDEX(Thèmes!$C$3:$AS$98,MATCH(Progression!H$3,Thèmes!$C$3:$C$98,0),2)</f>
        <v>0</v>
      </c>
      <c r="I8" s="69">
        <f>INDEX(Thèmes!$C$3:$AS$98,MATCH(Progression!I$3,Thèmes!$C$3:$C$98,0),2)</f>
        <v>0</v>
      </c>
      <c r="J8" s="69" t="str">
        <f>INDEX(Thèmes!$C$3:$AS$98,MATCH(Progression!J$3,Thèmes!$C$3:$C$98,0),2)</f>
        <v>x</v>
      </c>
      <c r="K8" s="69">
        <f>INDEX(Thèmes!$C$3:$AS$98,MATCH(Progression!K$3,Thèmes!$C$3:$C$98,0),2)</f>
        <v>0</v>
      </c>
      <c r="L8" s="69">
        <f>INDEX(Thèmes!$C$3:$AS$98,MATCH(Progression!L$3,Thèmes!$C$3:$C$98,0),2)</f>
        <v>0</v>
      </c>
      <c r="M8" s="69">
        <f>INDEX(Thèmes!$C$3:$AS$98,MATCH(Progression!M$3,Thèmes!$C$3:$C$98,0),2)</f>
        <v>0</v>
      </c>
      <c r="N8" s="69">
        <f>INDEX(Thèmes!$C$3:$AS$98,MATCH(Progression!N$3,Thèmes!$C$3:$C$98,0),2)</f>
        <v>0</v>
      </c>
      <c r="O8" s="69">
        <f>INDEX(Thèmes!$C$3:$AS$98,MATCH(Progression!O$3,Thèmes!$C$3:$C$98,0),2)</f>
        <v>0</v>
      </c>
      <c r="P8" s="69">
        <f>INDEX(Thèmes!$C$3:$AS$98,MATCH(Progression!P$3,Thèmes!$C$3:$C$98,0),2)</f>
        <v>0</v>
      </c>
      <c r="Q8" s="69">
        <f>INDEX(Thèmes!$C$3:$AS$98,MATCH(Progression!Q$3,Thèmes!$C$3:$C$98,0),2)</f>
        <v>0</v>
      </c>
      <c r="R8" s="69">
        <f>INDEX(Thèmes!$C$3:$AS$98,MATCH(Progression!R$3,Thèmes!$C$3:$C$98,0),2)</f>
        <v>0</v>
      </c>
      <c r="S8" s="69">
        <f>INDEX(Thèmes!$C$3:$AS$98,MATCH(Progression!S$3,Thèmes!$C$3:$C$98,0),2)</f>
        <v>0</v>
      </c>
      <c r="T8" s="69">
        <f>INDEX(Thèmes!$C$3:$AS$98,MATCH(Progression!T$3,Thèmes!$C$3:$C$98,0),2)</f>
        <v>0</v>
      </c>
      <c r="U8" s="69">
        <f>INDEX(Thèmes!$C$3:$AS$98,MATCH(Progression!U$3,Thèmes!$C$3:$C$98,0),2)</f>
        <v>0</v>
      </c>
      <c r="V8" s="69">
        <f>INDEX(Thèmes!$C$3:$AS$98,MATCH(Progression!V$3,Thèmes!$C$3:$C$98,0),2)</f>
        <v>0</v>
      </c>
      <c r="W8" s="69" t="str">
        <f>INDEX(Thèmes!$C$3:$AS$98,MATCH(Progression!W$3,Thèmes!$C$3:$C$98,0),2)</f>
        <v>x</v>
      </c>
      <c r="X8" s="69">
        <f>INDEX(Thèmes!$C$3:$AS$98,MATCH(Progression!X$3,Thèmes!$C$3:$C$98,0),2)</f>
        <v>0</v>
      </c>
      <c r="Y8" s="69">
        <f>INDEX(Thèmes!$C$3:$AS$98,MATCH(Progression!Y$3,Thèmes!$C$3:$C$98,0),2)</f>
        <v>0</v>
      </c>
      <c r="Z8" s="69">
        <f>INDEX(Thèmes!$C$3:$AS$98,MATCH(Progression!Z$3,Thèmes!$C$3:$C$98,0),2)</f>
        <v>0</v>
      </c>
      <c r="AA8" s="69">
        <f>INDEX(Thèmes!$C$3:$AS$98,MATCH(Progression!AA$3,Thèmes!$C$3:$C$98,0),2)</f>
        <v>0</v>
      </c>
      <c r="AB8" s="69">
        <f>INDEX(Thèmes!$C$3:$AS$98,MATCH(Progression!AB$3,Thèmes!$C$3:$C$98,0),2)</f>
        <v>0</v>
      </c>
      <c r="AC8" s="69">
        <f>INDEX(Thèmes!$C$3:$AS$98,MATCH(Progression!AC$3,Thèmes!$C$3:$C$98,0),2)</f>
        <v>0</v>
      </c>
      <c r="AD8" s="69">
        <f>INDEX(Thèmes!$C$3:$AS$98,MATCH(Progression!AD$3,Thèmes!$C$3:$C$98,0),2)</f>
        <v>0</v>
      </c>
      <c r="AE8" s="69">
        <f>INDEX(Thèmes!$C$3:$AS$98,MATCH(Progression!AE$3,Thèmes!$C$3:$C$98,0),2)</f>
        <v>0</v>
      </c>
      <c r="AF8" s="69">
        <f>INDEX(Thèmes!$C$3:$AS$98,MATCH(Progression!AF$3,Thèmes!$C$3:$C$98,0),2)</f>
        <v>0</v>
      </c>
      <c r="AG8" s="69">
        <f>INDEX(Thèmes!$C$3:$AS$98,MATCH(Progression!AG$3,Thèmes!$C$3:$C$98,0),2)</f>
        <v>0</v>
      </c>
      <c r="AH8" s="69">
        <f>INDEX(Thèmes!$C$3:$AS$98,MATCH(Progression!AH$3,Thèmes!$C$3:$C$98,0),2)</f>
        <v>0</v>
      </c>
      <c r="AI8" s="69">
        <f>INDEX(Thèmes!$C$3:$AS$98,MATCH(Progression!AI$3,Thèmes!$C$3:$C$98,0),2)</f>
        <v>0</v>
      </c>
      <c r="AJ8" s="69">
        <f>INDEX(Thèmes!$C$3:$AS$98,MATCH(Progression!AJ$3,Thèmes!$C$3:$C$98,0),2)</f>
        <v>0</v>
      </c>
      <c r="AK8" s="69">
        <f>INDEX(Thèmes!$C$3:$AS$98,MATCH(Progression!AK$3,Thèmes!$C$3:$C$98,0),2)</f>
        <v>0</v>
      </c>
      <c r="AL8" s="16"/>
      <c r="AM8" s="67"/>
      <c r="AN8" s="56"/>
      <c r="AO8" s="52"/>
      <c r="AP8" s="57"/>
      <c r="AQ8" s="58"/>
      <c r="AR8" s="58"/>
    </row>
    <row r="9" spans="1:46" ht="22.5" x14ac:dyDescent="0.25">
      <c r="A9" s="17" t="s">
        <v>46</v>
      </c>
      <c r="B9" s="145" t="s">
        <v>216</v>
      </c>
      <c r="C9" s="199"/>
      <c r="D9" s="118"/>
      <c r="E9" s="159" t="s">
        <v>45</v>
      </c>
      <c r="F9" s="198"/>
      <c r="G9" s="162">
        <f t="shared" si="0"/>
        <v>0</v>
      </c>
      <c r="H9" s="155">
        <f>INDEX(Thèmes!$C$3:$AS$98,MATCH(Progression!H$3,Thèmes!$C$3:$C$98,0),3)</f>
        <v>0</v>
      </c>
      <c r="I9" s="69">
        <f>INDEX(Thèmes!$C$3:$AS$98,MATCH(Progression!I$3,Thèmes!$C$3:$C$98,0),3)</f>
        <v>0</v>
      </c>
      <c r="J9" s="69">
        <f>INDEX(Thèmes!$C$3:$AS$98,MATCH(Progression!J$3,Thèmes!$C$3:$C$98,0),3)</f>
        <v>0</v>
      </c>
      <c r="K9" s="69">
        <f>INDEX(Thèmes!$C$3:$AS$98,MATCH(Progression!K$3,Thèmes!$C$3:$C$98,0),3)</f>
        <v>0</v>
      </c>
      <c r="L9" s="69">
        <f>INDEX(Thèmes!$C$3:$AS$98,MATCH(Progression!L$3,Thèmes!$C$3:$C$98,0),3)</f>
        <v>0</v>
      </c>
      <c r="M9" s="69">
        <f>INDEX(Thèmes!$C$3:$AS$98,MATCH(Progression!M$3,Thèmes!$C$3:$C$98,0),3)</f>
        <v>0</v>
      </c>
      <c r="N9" s="69">
        <f>INDEX(Thèmes!$C$3:$AS$98,MATCH(Progression!N$3,Thèmes!$C$3:$C$98,0),3)</f>
        <v>0</v>
      </c>
      <c r="O9" s="69">
        <f>INDEX(Thèmes!$C$3:$AS$98,MATCH(Progression!O$3,Thèmes!$C$3:$C$98,0),3)</f>
        <v>0</v>
      </c>
      <c r="P9" s="69">
        <f>INDEX(Thèmes!$C$3:$AS$98,MATCH(Progression!P$3,Thèmes!$C$3:$C$98,0),3)</f>
        <v>0</v>
      </c>
      <c r="Q9" s="69">
        <f>INDEX(Thèmes!$C$3:$AS$98,MATCH(Progression!Q$3,Thèmes!$C$3:$C$98,0),3)</f>
        <v>0</v>
      </c>
      <c r="R9" s="69">
        <f>INDEX(Thèmes!$C$3:$AS$98,MATCH(Progression!R$3,Thèmes!$C$3:$C$98,0),3)</f>
        <v>0</v>
      </c>
      <c r="S9" s="69">
        <f>INDEX(Thèmes!$C$3:$AS$98,MATCH(Progression!S$3,Thèmes!$C$3:$C$98,0),3)</f>
        <v>0</v>
      </c>
      <c r="T9" s="69">
        <f>INDEX(Thèmes!$C$3:$AS$98,MATCH(Progression!T$3,Thèmes!$C$3:$C$98,0),3)</f>
        <v>0</v>
      </c>
      <c r="U9" s="69">
        <f>INDEX(Thèmes!$C$3:$AS$98,MATCH(Progression!U$3,Thèmes!$C$3:$C$98,0),3)</f>
        <v>0</v>
      </c>
      <c r="V9" s="69">
        <f>INDEX(Thèmes!$C$3:$AS$98,MATCH(Progression!V$3,Thèmes!$C$3:$C$98,0),3)</f>
        <v>0</v>
      </c>
      <c r="W9" s="69">
        <f>INDEX(Thèmes!$C$3:$AS$98,MATCH(Progression!W$3,Thèmes!$C$3:$C$98,0),3)</f>
        <v>0</v>
      </c>
      <c r="X9" s="69">
        <f>INDEX(Thèmes!$C$3:$AS$98,MATCH(Progression!X$3,Thèmes!$C$3:$C$98,0),3)</f>
        <v>0</v>
      </c>
      <c r="Y9" s="69">
        <f>INDEX(Thèmes!$C$3:$AS$98,MATCH(Progression!Y$3,Thèmes!$C$3:$C$98,0),3)</f>
        <v>0</v>
      </c>
      <c r="Z9" s="69">
        <f>INDEX(Thèmes!$C$3:$AS$98,MATCH(Progression!Z$3,Thèmes!$C$3:$C$98,0),3)</f>
        <v>0</v>
      </c>
      <c r="AA9" s="69">
        <f>INDEX(Thèmes!$C$3:$AS$98,MATCH(Progression!AA$3,Thèmes!$C$3:$C$98,0),3)</f>
        <v>0</v>
      </c>
      <c r="AB9" s="69">
        <f>INDEX(Thèmes!$C$3:$AS$98,MATCH(Progression!AB$3,Thèmes!$C$3:$C$98,0),3)</f>
        <v>0</v>
      </c>
      <c r="AC9" s="69">
        <f>INDEX(Thèmes!$C$3:$AS$98,MATCH(Progression!AC$3,Thèmes!$C$3:$C$98,0),3)</f>
        <v>0</v>
      </c>
      <c r="AD9" s="69">
        <f>INDEX(Thèmes!$C$3:$AS$98,MATCH(Progression!AD$3,Thèmes!$C$3:$C$98,0),3)</f>
        <v>0</v>
      </c>
      <c r="AE9" s="69">
        <f>INDEX(Thèmes!$C$3:$AS$98,MATCH(Progression!AE$3,Thèmes!$C$3:$C$98,0),3)</f>
        <v>0</v>
      </c>
      <c r="AF9" s="69">
        <f>INDEX(Thèmes!$C$3:$AS$98,MATCH(Progression!AF$3,Thèmes!$C$3:$C$98,0),3)</f>
        <v>0</v>
      </c>
      <c r="AG9" s="69">
        <f>INDEX(Thèmes!$C$3:$AS$98,MATCH(Progression!AG$3,Thèmes!$C$3:$C$98,0),3)</f>
        <v>0</v>
      </c>
      <c r="AH9" s="69">
        <f>INDEX(Thèmes!$C$3:$AS$98,MATCH(Progression!AH$3,Thèmes!$C$3:$C$98,0),3)</f>
        <v>0</v>
      </c>
      <c r="AI9" s="69">
        <f>INDEX(Thèmes!$C$3:$AS$98,MATCH(Progression!AI$3,Thèmes!$C$3:$C$98,0),3)</f>
        <v>0</v>
      </c>
      <c r="AJ9" s="69">
        <f>INDEX(Thèmes!$C$3:$AS$98,MATCH(Progression!AJ$3,Thèmes!$C$3:$C$98,0),3)</f>
        <v>0</v>
      </c>
      <c r="AK9" s="69">
        <f>INDEX(Thèmes!$C$3:$AS$98,MATCH(Progression!AK$3,Thèmes!$C$3:$C$98,0),3)</f>
        <v>0</v>
      </c>
      <c r="AL9" s="16"/>
      <c r="AM9" s="67"/>
      <c r="AN9" s="56"/>
      <c r="AO9" s="52"/>
      <c r="AP9" s="57"/>
      <c r="AQ9" s="58"/>
      <c r="AR9" s="58"/>
    </row>
    <row r="10" spans="1:46" ht="15.75" x14ac:dyDescent="0.25">
      <c r="A10" s="17" t="s">
        <v>47</v>
      </c>
      <c r="B10" s="144" t="s">
        <v>166</v>
      </c>
      <c r="C10" s="200"/>
      <c r="D10" s="117"/>
      <c r="E10" s="159" t="s">
        <v>45</v>
      </c>
      <c r="F10" s="201"/>
      <c r="G10" s="162">
        <f t="shared" si="0"/>
        <v>1</v>
      </c>
      <c r="H10" s="155">
        <f>INDEX(Thèmes!$C$3:$AS$98,MATCH(Progression!H$3,Thèmes!$C$3:$C$98,0),4)</f>
        <v>0</v>
      </c>
      <c r="I10" s="69">
        <f>INDEX(Thèmes!$C$3:$AS$98,MATCH(Progression!I$3,Thèmes!$C$3:$C$98,0),4)</f>
        <v>0</v>
      </c>
      <c r="J10" s="69">
        <f>INDEX(Thèmes!$C$3:$AS$98,MATCH(Progression!J$3,Thèmes!$C$3:$C$98,0),4)</f>
        <v>0</v>
      </c>
      <c r="K10" s="69">
        <f>INDEX(Thèmes!$C$3:$AS$98,MATCH(Progression!K$3,Thèmes!$C$3:$C$98,0),4)</f>
        <v>0</v>
      </c>
      <c r="L10" s="69">
        <f>INDEX(Thèmes!$C$3:$AS$98,MATCH(Progression!L$3,Thèmes!$C$3:$C$98,0),4)</f>
        <v>0</v>
      </c>
      <c r="M10" s="69">
        <f>INDEX(Thèmes!$C$3:$AS$98,MATCH(Progression!M$3,Thèmes!$C$3:$C$98,0),4)</f>
        <v>0</v>
      </c>
      <c r="N10" s="69">
        <f>INDEX(Thèmes!$C$3:$AS$98,MATCH(Progression!N$3,Thèmes!$C$3:$C$98,0),4)</f>
        <v>0</v>
      </c>
      <c r="O10" s="69">
        <f>INDEX(Thèmes!$C$3:$AS$98,MATCH(Progression!O$3,Thèmes!$C$3:$C$98,0),4)</f>
        <v>0</v>
      </c>
      <c r="P10" s="69">
        <f>INDEX(Thèmes!$C$3:$AS$98,MATCH(Progression!P$3,Thèmes!$C$3:$C$98,0),4)</f>
        <v>0</v>
      </c>
      <c r="Q10" s="69">
        <f>INDEX(Thèmes!$C$3:$AS$98,MATCH(Progression!Q$3,Thèmes!$C$3:$C$98,0),4)</f>
        <v>0</v>
      </c>
      <c r="R10" s="69">
        <f>INDEX(Thèmes!$C$3:$AS$98,MATCH(Progression!R$3,Thèmes!$C$3:$C$98,0),4)</f>
        <v>0</v>
      </c>
      <c r="S10" s="69">
        <f>INDEX(Thèmes!$C$3:$AS$98,MATCH(Progression!S$3,Thèmes!$C$3:$C$98,0),4)</f>
        <v>0</v>
      </c>
      <c r="T10" s="69">
        <f>INDEX(Thèmes!$C$3:$AS$98,MATCH(Progression!T$3,Thèmes!$C$3:$C$98,0),4)</f>
        <v>0</v>
      </c>
      <c r="U10" s="69">
        <f>INDEX(Thèmes!$C$3:$AS$98,MATCH(Progression!U$3,Thèmes!$C$3:$C$98,0),4)</f>
        <v>0</v>
      </c>
      <c r="V10" s="69" t="str">
        <f>INDEX(Thèmes!$C$3:$AS$98,MATCH(Progression!V$3,Thèmes!$C$3:$C$98,0),4)</f>
        <v>x</v>
      </c>
      <c r="W10" s="69">
        <f>INDEX(Thèmes!$C$3:$AS$98,MATCH(Progression!W$3,Thèmes!$C$3:$C$98,0),4)</f>
        <v>0</v>
      </c>
      <c r="X10" s="69">
        <f>INDEX(Thèmes!$C$3:$AS$98,MATCH(Progression!X$3,Thèmes!$C$3:$C$98,0),4)</f>
        <v>0</v>
      </c>
      <c r="Y10" s="69">
        <f>INDEX(Thèmes!$C$3:$AS$98,MATCH(Progression!Y$3,Thèmes!$C$3:$C$98,0),4)</f>
        <v>0</v>
      </c>
      <c r="Z10" s="69">
        <f>INDEX(Thèmes!$C$3:$AS$98,MATCH(Progression!Z$3,Thèmes!$C$3:$C$98,0),4)</f>
        <v>0</v>
      </c>
      <c r="AA10" s="69">
        <f>INDEX(Thèmes!$C$3:$AS$98,MATCH(Progression!AA$3,Thèmes!$C$3:$C$98,0),4)</f>
        <v>0</v>
      </c>
      <c r="AB10" s="69">
        <f>INDEX(Thèmes!$C$3:$AS$98,MATCH(Progression!AB$3,Thèmes!$C$3:$C$98,0),4)</f>
        <v>0</v>
      </c>
      <c r="AC10" s="69">
        <f>INDEX(Thèmes!$C$3:$AS$98,MATCH(Progression!AC$3,Thèmes!$C$3:$C$98,0),4)</f>
        <v>0</v>
      </c>
      <c r="AD10" s="69">
        <f>INDEX(Thèmes!$C$3:$AS$98,MATCH(Progression!AD$3,Thèmes!$C$3:$C$98,0),4)</f>
        <v>0</v>
      </c>
      <c r="AE10" s="69">
        <f>INDEX(Thèmes!$C$3:$AS$98,MATCH(Progression!AE$3,Thèmes!$C$3:$C$98,0),4)</f>
        <v>0</v>
      </c>
      <c r="AF10" s="69">
        <f>INDEX(Thèmes!$C$3:$AS$98,MATCH(Progression!AF$3,Thèmes!$C$3:$C$98,0),4)</f>
        <v>0</v>
      </c>
      <c r="AG10" s="69">
        <f>INDEX(Thèmes!$C$3:$AS$98,MATCH(Progression!AG$3,Thèmes!$C$3:$C$98,0),4)</f>
        <v>0</v>
      </c>
      <c r="AH10" s="69">
        <f>INDEX(Thèmes!$C$3:$AS$98,MATCH(Progression!AH$3,Thèmes!$C$3:$C$98,0),4)</f>
        <v>0</v>
      </c>
      <c r="AI10" s="69">
        <f>INDEX(Thèmes!$C$3:$AS$98,MATCH(Progression!AI$3,Thèmes!$C$3:$C$98,0),4)</f>
        <v>0</v>
      </c>
      <c r="AJ10" s="69">
        <f>INDEX(Thèmes!$C$3:$AS$98,MATCH(Progression!AJ$3,Thèmes!$C$3:$C$98,0),4)</f>
        <v>0</v>
      </c>
      <c r="AK10" s="69">
        <f>INDEX(Thèmes!$C$3:$AS$98,MATCH(Progression!AK$3,Thèmes!$C$3:$C$98,0),4)</f>
        <v>0</v>
      </c>
      <c r="AL10" s="16"/>
      <c r="AM10" s="67"/>
      <c r="AN10" s="56"/>
      <c r="AO10" s="52"/>
      <c r="AP10" s="57"/>
      <c r="AQ10" s="58"/>
      <c r="AR10" s="58"/>
    </row>
    <row r="11" spans="1:46" ht="22.5" x14ac:dyDescent="0.25">
      <c r="A11" s="17" t="s">
        <v>48</v>
      </c>
      <c r="B11" s="146" t="s">
        <v>167</v>
      </c>
      <c r="C11" s="199"/>
      <c r="D11" s="159" t="s">
        <v>45</v>
      </c>
      <c r="E11" s="118"/>
      <c r="F11" s="198"/>
      <c r="G11" s="162">
        <f t="shared" si="0"/>
        <v>2</v>
      </c>
      <c r="H11" s="155">
        <f>INDEX(Thèmes!$C$3:$AS$98,MATCH(Progression!H$3,Thèmes!$C$3:$C$98,0),5)</f>
        <v>0</v>
      </c>
      <c r="I11" s="69">
        <f>INDEX(Thèmes!$C$3:$AS$98,MATCH(Progression!I$3,Thèmes!$C$3:$C$98,0),5)</f>
        <v>0</v>
      </c>
      <c r="J11" s="69">
        <f>INDEX(Thèmes!$C$3:$AS$98,MATCH(Progression!J$3,Thèmes!$C$3:$C$98,0),5)</f>
        <v>0</v>
      </c>
      <c r="K11" s="69">
        <f>INDEX(Thèmes!$C$3:$AS$98,MATCH(Progression!K$3,Thèmes!$C$3:$C$98,0),5)</f>
        <v>0</v>
      </c>
      <c r="L11" s="69">
        <f>INDEX(Thèmes!$C$3:$AS$98,MATCH(Progression!L$3,Thèmes!$C$3:$C$98,0),5)</f>
        <v>0</v>
      </c>
      <c r="M11" s="69">
        <f>INDEX(Thèmes!$C$3:$AS$98,MATCH(Progression!M$3,Thèmes!$C$3:$C$98,0),5)</f>
        <v>0</v>
      </c>
      <c r="N11" s="69">
        <f>INDEX(Thèmes!$C$3:$AS$98,MATCH(Progression!N$3,Thèmes!$C$3:$C$98,0),5)</f>
        <v>0</v>
      </c>
      <c r="O11" s="69">
        <f>INDEX(Thèmes!$C$3:$AS$98,MATCH(Progression!O$3,Thèmes!$C$3:$C$98,0),5)</f>
        <v>0</v>
      </c>
      <c r="P11" s="69">
        <f>INDEX(Thèmes!$C$3:$AS$98,MATCH(Progression!P$3,Thèmes!$C$3:$C$98,0),5)</f>
        <v>0</v>
      </c>
      <c r="Q11" s="69">
        <f>INDEX(Thèmes!$C$3:$AS$98,MATCH(Progression!Q$3,Thèmes!$C$3:$C$98,0),5)</f>
        <v>0</v>
      </c>
      <c r="R11" s="69">
        <f>INDEX(Thèmes!$C$3:$AS$98,MATCH(Progression!R$3,Thèmes!$C$3:$C$98,0),5)</f>
        <v>0</v>
      </c>
      <c r="S11" s="69">
        <f>INDEX(Thèmes!$C$3:$AS$98,MATCH(Progression!S$3,Thèmes!$C$3:$C$98,0),5)</f>
        <v>0</v>
      </c>
      <c r="T11" s="69">
        <f>INDEX(Thèmes!$C$3:$AS$98,MATCH(Progression!T$3,Thèmes!$C$3:$C$98,0),5)</f>
        <v>0</v>
      </c>
      <c r="U11" s="69">
        <f>INDEX(Thèmes!$C$3:$AS$98,MATCH(Progression!U$3,Thèmes!$C$3:$C$98,0),5)</f>
        <v>0</v>
      </c>
      <c r="V11" s="69" t="str">
        <f>INDEX(Thèmes!$C$3:$AS$98,MATCH(Progression!V$3,Thèmes!$C$3:$C$98,0),5)</f>
        <v>x</v>
      </c>
      <c r="W11" s="69">
        <f>INDEX(Thèmes!$C$3:$AS$98,MATCH(Progression!W$3,Thèmes!$C$3:$C$98,0),5)</f>
        <v>0</v>
      </c>
      <c r="X11" s="69">
        <f>INDEX(Thèmes!$C$3:$AS$98,MATCH(Progression!X$3,Thèmes!$C$3:$C$98,0),5)</f>
        <v>0</v>
      </c>
      <c r="Y11" s="69">
        <f>INDEX(Thèmes!$C$3:$AS$98,MATCH(Progression!Y$3,Thèmes!$C$3:$C$98,0),5)</f>
        <v>0</v>
      </c>
      <c r="Z11" s="69" t="str">
        <f>INDEX(Thèmes!$C$3:$AS$98,MATCH(Progression!Z$3,Thèmes!$C$3:$C$98,0),5)</f>
        <v>x</v>
      </c>
      <c r="AA11" s="69">
        <f>INDEX(Thèmes!$C$3:$AS$98,MATCH(Progression!AA$3,Thèmes!$C$3:$C$98,0),5)</f>
        <v>0</v>
      </c>
      <c r="AB11" s="69">
        <f>INDEX(Thèmes!$C$3:$AS$98,MATCH(Progression!AB$3,Thèmes!$C$3:$C$98,0),5)</f>
        <v>0</v>
      </c>
      <c r="AC11" s="69">
        <f>INDEX(Thèmes!$C$3:$AS$98,MATCH(Progression!AC$3,Thèmes!$C$3:$C$98,0),5)</f>
        <v>0</v>
      </c>
      <c r="AD11" s="69">
        <f>INDEX(Thèmes!$C$3:$AS$98,MATCH(Progression!AD$3,Thèmes!$C$3:$C$98,0),5)</f>
        <v>0</v>
      </c>
      <c r="AE11" s="69">
        <f>INDEX(Thèmes!$C$3:$AS$98,MATCH(Progression!AE$3,Thèmes!$C$3:$C$98,0),5)</f>
        <v>0</v>
      </c>
      <c r="AF11" s="69">
        <f>INDEX(Thèmes!$C$3:$AS$98,MATCH(Progression!AF$3,Thèmes!$C$3:$C$98,0),5)</f>
        <v>0</v>
      </c>
      <c r="AG11" s="69">
        <f>INDEX(Thèmes!$C$3:$AS$98,MATCH(Progression!AG$3,Thèmes!$C$3:$C$98,0),5)</f>
        <v>0</v>
      </c>
      <c r="AH11" s="69">
        <f>INDEX(Thèmes!$C$3:$AS$98,MATCH(Progression!AH$3,Thèmes!$C$3:$C$98,0),5)</f>
        <v>0</v>
      </c>
      <c r="AI11" s="69">
        <f>INDEX(Thèmes!$C$3:$AS$98,MATCH(Progression!AI$3,Thèmes!$C$3:$C$98,0),5)</f>
        <v>0</v>
      </c>
      <c r="AJ11" s="69">
        <f>INDEX(Thèmes!$C$3:$AS$98,MATCH(Progression!AJ$3,Thèmes!$C$3:$C$98,0),5)</f>
        <v>0</v>
      </c>
      <c r="AK11" s="69">
        <f>INDEX(Thèmes!$C$3:$AS$98,MATCH(Progression!AK$3,Thèmes!$C$3:$C$98,0),5)</f>
        <v>0</v>
      </c>
      <c r="AL11" s="16"/>
      <c r="AM11" s="67"/>
      <c r="AN11" s="56"/>
      <c r="AO11" s="52"/>
      <c r="AP11" s="57"/>
      <c r="AQ11" s="58"/>
      <c r="AR11" s="58"/>
    </row>
    <row r="12" spans="1:46" ht="15.75" x14ac:dyDescent="0.25">
      <c r="A12" s="17" t="s">
        <v>49</v>
      </c>
      <c r="B12" s="147" t="s">
        <v>163</v>
      </c>
      <c r="C12" s="197" t="s">
        <v>45</v>
      </c>
      <c r="D12" s="118"/>
      <c r="E12" s="118"/>
      <c r="F12" s="198"/>
      <c r="G12" s="162">
        <f t="shared" si="0"/>
        <v>5</v>
      </c>
      <c r="H12" s="155">
        <f>INDEX(Thèmes!$C$3:$AS$98,MATCH(Progression!H$3,Thèmes!$C$3:$C$98,0),6)</f>
        <v>0</v>
      </c>
      <c r="I12" s="69">
        <f>INDEX(Thèmes!$C$3:$AS$98,MATCH(Progression!I$3,Thèmes!$C$3:$C$98,0),6)</f>
        <v>0</v>
      </c>
      <c r="J12" s="69">
        <f>INDEX(Thèmes!$C$3:$AS$98,MATCH(Progression!J$3,Thèmes!$C$3:$C$98,0),6)</f>
        <v>0</v>
      </c>
      <c r="K12" s="69">
        <f>INDEX(Thèmes!$C$3:$AS$98,MATCH(Progression!K$3,Thèmes!$C$3:$C$98,0),6)</f>
        <v>0</v>
      </c>
      <c r="L12" s="69">
        <f>INDEX(Thèmes!$C$3:$AS$98,MATCH(Progression!L$3,Thèmes!$C$3:$C$98,0),6)</f>
        <v>0</v>
      </c>
      <c r="M12" s="69">
        <f>INDEX(Thèmes!$C$3:$AS$98,MATCH(Progression!M$3,Thèmes!$C$3:$C$98,0),6)</f>
        <v>0</v>
      </c>
      <c r="N12" s="69">
        <f>INDEX(Thèmes!$C$3:$AS$98,MATCH(Progression!N$3,Thèmes!$C$3:$C$98,0),6)</f>
        <v>0</v>
      </c>
      <c r="O12" s="69">
        <f>INDEX(Thèmes!$C$3:$AS$98,MATCH(Progression!O$3,Thèmes!$C$3:$C$98,0),6)</f>
        <v>0</v>
      </c>
      <c r="P12" s="69" t="str">
        <f>INDEX(Thèmes!$C$3:$AS$98,MATCH(Progression!P$3,Thèmes!$C$3:$C$98,0),6)</f>
        <v>x</v>
      </c>
      <c r="Q12" s="69">
        <f>INDEX(Thèmes!$C$3:$AS$98,MATCH(Progression!Q$3,Thèmes!$C$3:$C$98,0),6)</f>
        <v>0</v>
      </c>
      <c r="R12" s="69">
        <f>INDEX(Thèmes!$C$3:$AS$98,MATCH(Progression!R$3,Thèmes!$C$3:$C$98,0),6)</f>
        <v>0</v>
      </c>
      <c r="S12" s="69">
        <f>INDEX(Thèmes!$C$3:$AS$98,MATCH(Progression!S$3,Thèmes!$C$3:$C$98,0),6)</f>
        <v>0</v>
      </c>
      <c r="T12" s="69">
        <f>INDEX(Thèmes!$C$3:$AS$98,MATCH(Progression!T$3,Thèmes!$C$3:$C$98,0),6)</f>
        <v>0</v>
      </c>
      <c r="U12" s="69">
        <f>INDEX(Thèmes!$C$3:$AS$98,MATCH(Progression!U$3,Thèmes!$C$3:$C$98,0),6)</f>
        <v>0</v>
      </c>
      <c r="V12" s="69" t="str">
        <f>INDEX(Thèmes!$C$3:$AS$98,MATCH(Progression!V$3,Thèmes!$C$3:$C$98,0),6)</f>
        <v>x</v>
      </c>
      <c r="W12" s="69">
        <f>INDEX(Thèmes!$C$3:$AS$98,MATCH(Progression!W$3,Thèmes!$C$3:$C$98,0),6)</f>
        <v>0</v>
      </c>
      <c r="X12" s="69" t="str">
        <f>INDEX(Thèmes!$C$3:$AS$98,MATCH(Progression!X$3,Thèmes!$C$3:$C$98,0),6)</f>
        <v>x</v>
      </c>
      <c r="Y12" s="69">
        <f>INDEX(Thèmes!$C$3:$AS$98,MATCH(Progression!Y$3,Thèmes!$C$3:$C$98,0),6)</f>
        <v>0</v>
      </c>
      <c r="Z12" s="69">
        <f>INDEX(Thèmes!$C$3:$AS$98,MATCH(Progression!Z$3,Thèmes!$C$3:$C$98,0),6)</f>
        <v>0</v>
      </c>
      <c r="AA12" s="69">
        <f>INDEX(Thèmes!$C$3:$AS$98,MATCH(Progression!AA$3,Thèmes!$C$3:$C$98,0),6)</f>
        <v>0</v>
      </c>
      <c r="AB12" s="69">
        <f>INDEX(Thèmes!$C$3:$AS$98,MATCH(Progression!AB$3,Thèmes!$C$3:$C$98,0),6)</f>
        <v>0</v>
      </c>
      <c r="AC12" s="69">
        <f>INDEX(Thèmes!$C$3:$AS$98,MATCH(Progression!AC$3,Thèmes!$C$3:$C$98,0),6)</f>
        <v>0</v>
      </c>
      <c r="AD12" s="69">
        <f>INDEX(Thèmes!$C$3:$AS$98,MATCH(Progression!AD$3,Thèmes!$C$3:$C$98,0),6)</f>
        <v>0</v>
      </c>
      <c r="AE12" s="69">
        <f>INDEX(Thèmes!$C$3:$AS$98,MATCH(Progression!AE$3,Thèmes!$C$3:$C$98,0),6)</f>
        <v>0</v>
      </c>
      <c r="AF12" s="69" t="str">
        <f>INDEX(Thèmes!$C$3:$AS$98,MATCH(Progression!AF$3,Thèmes!$C$3:$C$98,0),6)</f>
        <v>x</v>
      </c>
      <c r="AG12" s="69">
        <f>INDEX(Thèmes!$C$3:$AS$98,MATCH(Progression!AG$3,Thèmes!$C$3:$C$98,0),6)</f>
        <v>0</v>
      </c>
      <c r="AH12" s="69">
        <f>INDEX(Thèmes!$C$3:$AS$98,MATCH(Progression!AH$3,Thèmes!$C$3:$C$98,0),6)</f>
        <v>0</v>
      </c>
      <c r="AI12" s="69">
        <f>INDEX(Thèmes!$C$3:$AS$98,MATCH(Progression!AI$3,Thèmes!$C$3:$C$98,0),6)</f>
        <v>0</v>
      </c>
      <c r="AJ12" s="69">
        <f>INDEX(Thèmes!$C$3:$AS$98,MATCH(Progression!AJ$3,Thèmes!$C$3:$C$98,0),6)</f>
        <v>0</v>
      </c>
      <c r="AK12" s="69" t="str">
        <f>INDEX(Thèmes!$C$3:$AS$98,MATCH(Progression!AK$3,Thèmes!$C$3:$C$98,0),6)</f>
        <v>x</v>
      </c>
      <c r="AL12" s="16"/>
      <c r="AM12" s="67"/>
      <c r="AN12" s="56"/>
      <c r="AO12" s="52"/>
      <c r="AP12" s="57"/>
      <c r="AQ12" s="58"/>
      <c r="AR12" s="58"/>
    </row>
    <row r="13" spans="1:46" ht="22.5" x14ac:dyDescent="0.25">
      <c r="A13" s="17" t="s">
        <v>50</v>
      </c>
      <c r="B13" s="145" t="s">
        <v>53</v>
      </c>
      <c r="C13" s="199"/>
      <c r="D13" s="118"/>
      <c r="E13" s="159" t="s">
        <v>45</v>
      </c>
      <c r="F13" s="198"/>
      <c r="G13" s="162">
        <f t="shared" si="0"/>
        <v>3</v>
      </c>
      <c r="H13" s="155">
        <f>INDEX(Thèmes!$C$3:$AS$98,MATCH(Progression!H$3,Thèmes!$C$3:$C$98,0),7)</f>
        <v>0</v>
      </c>
      <c r="I13" s="69">
        <f>INDEX(Thèmes!$C$3:$AS$98,MATCH(Progression!I$3,Thèmes!$C$3:$C$98,0),7)</f>
        <v>0</v>
      </c>
      <c r="J13" s="69" t="str">
        <f>INDEX(Thèmes!$C$3:$AS$98,MATCH(Progression!J$3,Thèmes!$C$3:$C$98,0),7)</f>
        <v>x</v>
      </c>
      <c r="K13" s="69">
        <f>INDEX(Thèmes!$C$3:$AS$98,MATCH(Progression!K$3,Thèmes!$C$3:$C$98,0),7)</f>
        <v>0</v>
      </c>
      <c r="L13" s="69">
        <f>INDEX(Thèmes!$C$3:$AS$98,MATCH(Progression!L$3,Thèmes!$C$3:$C$98,0),7)</f>
        <v>0</v>
      </c>
      <c r="M13" s="69">
        <f>INDEX(Thèmes!$C$3:$AS$98,MATCH(Progression!M$3,Thèmes!$C$3:$C$98,0),7)</f>
        <v>0</v>
      </c>
      <c r="N13" s="69">
        <f>INDEX(Thèmes!$C$3:$AS$98,MATCH(Progression!N$3,Thèmes!$C$3:$C$98,0),7)</f>
        <v>0</v>
      </c>
      <c r="O13" s="69">
        <f>INDEX(Thèmes!$C$3:$AS$98,MATCH(Progression!O$3,Thèmes!$C$3:$C$98,0),7)</f>
        <v>0</v>
      </c>
      <c r="P13" s="69">
        <f>INDEX(Thèmes!$C$3:$AS$98,MATCH(Progression!P$3,Thèmes!$C$3:$C$98,0),7)</f>
        <v>0</v>
      </c>
      <c r="Q13" s="69">
        <f>INDEX(Thèmes!$C$3:$AS$98,MATCH(Progression!Q$3,Thèmes!$C$3:$C$98,0),7)</f>
        <v>0</v>
      </c>
      <c r="R13" s="69">
        <f>INDEX(Thèmes!$C$3:$AS$98,MATCH(Progression!R$3,Thèmes!$C$3:$C$98,0),7)</f>
        <v>0</v>
      </c>
      <c r="S13" s="69">
        <f>INDEX(Thèmes!$C$3:$AS$98,MATCH(Progression!S$3,Thèmes!$C$3:$C$98,0),7)</f>
        <v>0</v>
      </c>
      <c r="T13" s="69">
        <f>INDEX(Thèmes!$C$3:$AS$98,MATCH(Progression!T$3,Thèmes!$C$3:$C$98,0),7)</f>
        <v>0</v>
      </c>
      <c r="U13" s="69">
        <f>INDEX(Thèmes!$C$3:$AS$98,MATCH(Progression!U$3,Thèmes!$C$3:$C$98,0),7)</f>
        <v>0</v>
      </c>
      <c r="V13" s="69">
        <f>INDEX(Thèmes!$C$3:$AS$98,MATCH(Progression!V$3,Thèmes!$C$3:$C$98,0),7)</f>
        <v>0</v>
      </c>
      <c r="W13" s="69">
        <f>INDEX(Thèmes!$C$3:$AS$98,MATCH(Progression!W$3,Thèmes!$C$3:$C$98,0),7)</f>
        <v>0</v>
      </c>
      <c r="X13" s="69">
        <f>INDEX(Thèmes!$C$3:$AS$98,MATCH(Progression!X$3,Thèmes!$C$3:$C$98,0),7)</f>
        <v>0</v>
      </c>
      <c r="Y13" s="69">
        <f>INDEX(Thèmes!$C$3:$AS$98,MATCH(Progression!Y$3,Thèmes!$C$3:$C$98,0),7)</f>
        <v>0</v>
      </c>
      <c r="Z13" s="69">
        <f>INDEX(Thèmes!$C$3:$AS$98,MATCH(Progression!Z$3,Thèmes!$C$3:$C$98,0),7)</f>
        <v>0</v>
      </c>
      <c r="AA13" s="69" t="str">
        <f>INDEX(Thèmes!$C$3:$AS$98,MATCH(Progression!AA$3,Thèmes!$C$3:$C$98,0),7)</f>
        <v>x</v>
      </c>
      <c r="AB13" s="69">
        <f>INDEX(Thèmes!$C$3:$AS$98,MATCH(Progression!AB$3,Thèmes!$C$3:$C$98,0),7)</f>
        <v>0</v>
      </c>
      <c r="AC13" s="69">
        <f>INDEX(Thèmes!$C$3:$AS$98,MATCH(Progression!AC$3,Thèmes!$C$3:$C$98,0),7)</f>
        <v>0</v>
      </c>
      <c r="AD13" s="69">
        <f>INDEX(Thèmes!$C$3:$AS$98,MATCH(Progression!AD$3,Thèmes!$C$3:$C$98,0),7)</f>
        <v>0</v>
      </c>
      <c r="AE13" s="69">
        <f>INDEX(Thèmes!$C$3:$AS$98,MATCH(Progression!AE$3,Thèmes!$C$3:$C$98,0),7)</f>
        <v>0</v>
      </c>
      <c r="AF13" s="69">
        <f>INDEX(Thèmes!$C$3:$AS$98,MATCH(Progression!AF$3,Thèmes!$C$3:$C$98,0),7)</f>
        <v>0</v>
      </c>
      <c r="AG13" s="69">
        <f>INDEX(Thèmes!$C$3:$AS$98,MATCH(Progression!AG$3,Thèmes!$C$3:$C$98,0),7)</f>
        <v>0</v>
      </c>
      <c r="AH13" s="69">
        <f>INDEX(Thèmes!$C$3:$AS$98,MATCH(Progression!AH$3,Thèmes!$C$3:$C$98,0),7)</f>
        <v>0</v>
      </c>
      <c r="AI13" s="69" t="str">
        <f>INDEX(Thèmes!$C$3:$AS$98,MATCH(Progression!AI$3,Thèmes!$C$3:$C$98,0),7)</f>
        <v>x</v>
      </c>
      <c r="AJ13" s="69">
        <f>INDEX(Thèmes!$C$3:$AS$98,MATCH(Progression!AJ$3,Thèmes!$C$3:$C$98,0),7)</f>
        <v>0</v>
      </c>
      <c r="AK13" s="69">
        <f>INDEX(Thèmes!$C$3:$AS$98,MATCH(Progression!AK$3,Thèmes!$C$3:$C$98,0),7)</f>
        <v>0</v>
      </c>
      <c r="AL13" s="16"/>
      <c r="AM13" s="67"/>
      <c r="AN13" s="59"/>
      <c r="AO13" s="52"/>
      <c r="AP13" s="57"/>
      <c r="AQ13" s="58"/>
      <c r="AR13" s="58"/>
    </row>
    <row r="14" spans="1:46" ht="22.5" x14ac:dyDescent="0.25">
      <c r="A14" s="17" t="s">
        <v>51</v>
      </c>
      <c r="B14" s="145" t="s">
        <v>224</v>
      </c>
      <c r="C14" s="199"/>
      <c r="D14" s="118"/>
      <c r="E14" s="159" t="s">
        <v>45</v>
      </c>
      <c r="F14" s="198"/>
      <c r="G14" s="162">
        <f t="shared" si="0"/>
        <v>3</v>
      </c>
      <c r="H14" s="155">
        <f>INDEX(Thèmes!$C$3:$AS$98,MATCH(Progression!H$3,Thèmes!$C$3:$C$98,0),8)</f>
        <v>0</v>
      </c>
      <c r="I14" s="69">
        <f>INDEX(Thèmes!$C$3:$AS$98,MATCH(Progression!I$3,Thèmes!$C$3:$C$98,0),8)</f>
        <v>0</v>
      </c>
      <c r="J14" s="69">
        <f>INDEX(Thèmes!$C$3:$AS$98,MATCH(Progression!J$3,Thèmes!$C$3:$C$98,0),8)</f>
        <v>0</v>
      </c>
      <c r="K14" s="69">
        <f>INDEX(Thèmes!$C$3:$AS$98,MATCH(Progression!K$3,Thèmes!$C$3:$C$98,0),8)</f>
        <v>0</v>
      </c>
      <c r="L14" s="69">
        <f>INDEX(Thèmes!$C$3:$AS$98,MATCH(Progression!L$3,Thèmes!$C$3:$C$98,0),8)</f>
        <v>0</v>
      </c>
      <c r="M14" s="69">
        <f>INDEX(Thèmes!$C$3:$AS$98,MATCH(Progression!M$3,Thèmes!$C$3:$C$98,0),8)</f>
        <v>0</v>
      </c>
      <c r="N14" s="69">
        <f>INDEX(Thèmes!$C$3:$AS$98,MATCH(Progression!N$3,Thèmes!$C$3:$C$98,0),8)</f>
        <v>0</v>
      </c>
      <c r="O14" s="69">
        <f>INDEX(Thèmes!$C$3:$AS$98,MATCH(Progression!O$3,Thèmes!$C$3:$C$98,0),8)</f>
        <v>0</v>
      </c>
      <c r="P14" s="69">
        <f>INDEX(Thèmes!$C$3:$AS$98,MATCH(Progression!P$3,Thèmes!$C$3:$C$98,0),8)</f>
        <v>0</v>
      </c>
      <c r="Q14" s="69" t="str">
        <f>INDEX(Thèmes!$C$3:$AS$98,MATCH(Progression!Q$3,Thèmes!$C$3:$C$98,0),8)</f>
        <v>x</v>
      </c>
      <c r="R14" s="69">
        <f>INDEX(Thèmes!$C$3:$AS$98,MATCH(Progression!R$3,Thèmes!$C$3:$C$98,0),8)</f>
        <v>0</v>
      </c>
      <c r="S14" s="69">
        <f>INDEX(Thèmes!$C$3:$AS$98,MATCH(Progression!S$3,Thèmes!$C$3:$C$98,0),8)</f>
        <v>0</v>
      </c>
      <c r="T14" s="69">
        <f>INDEX(Thèmes!$C$3:$AS$98,MATCH(Progression!T$3,Thèmes!$C$3:$C$98,0),8)</f>
        <v>0</v>
      </c>
      <c r="U14" s="69">
        <f>INDEX(Thèmes!$C$3:$AS$98,MATCH(Progression!U$3,Thèmes!$C$3:$C$98,0),8)</f>
        <v>0</v>
      </c>
      <c r="V14" s="69">
        <f>INDEX(Thèmes!$C$3:$AS$98,MATCH(Progression!V$3,Thèmes!$C$3:$C$98,0),8)</f>
        <v>0</v>
      </c>
      <c r="W14" s="69" t="str">
        <f>INDEX(Thèmes!$C$3:$AS$98,MATCH(Progression!W$3,Thèmes!$C$3:$C$98,0),8)</f>
        <v>x</v>
      </c>
      <c r="X14" s="69">
        <f>INDEX(Thèmes!$C$3:$AS$98,MATCH(Progression!X$3,Thèmes!$C$3:$C$98,0),8)</f>
        <v>0</v>
      </c>
      <c r="Y14" s="69">
        <f>INDEX(Thèmes!$C$3:$AS$98,MATCH(Progression!Y$3,Thèmes!$C$3:$C$98,0),8)</f>
        <v>0</v>
      </c>
      <c r="Z14" s="69">
        <f>INDEX(Thèmes!$C$3:$AS$98,MATCH(Progression!Z$3,Thèmes!$C$3:$C$98,0),8)</f>
        <v>0</v>
      </c>
      <c r="AA14" s="69" t="str">
        <f>INDEX(Thèmes!$C$3:$AS$98,MATCH(Progression!AA$3,Thèmes!$C$3:$C$98,0),8)</f>
        <v>x</v>
      </c>
      <c r="AB14" s="69">
        <f>INDEX(Thèmes!$C$3:$AS$98,MATCH(Progression!AB$3,Thèmes!$C$3:$C$98,0),8)</f>
        <v>0</v>
      </c>
      <c r="AC14" s="69">
        <f>INDEX(Thèmes!$C$3:$AS$98,MATCH(Progression!AC$3,Thèmes!$C$3:$C$98,0),8)</f>
        <v>0</v>
      </c>
      <c r="AD14" s="69">
        <f>INDEX(Thèmes!$C$3:$AS$98,MATCH(Progression!AD$3,Thèmes!$C$3:$C$98,0),8)</f>
        <v>0</v>
      </c>
      <c r="AE14" s="69">
        <f>INDEX(Thèmes!$C$3:$AS$98,MATCH(Progression!AE$3,Thèmes!$C$3:$C$98,0),8)</f>
        <v>0</v>
      </c>
      <c r="AF14" s="69">
        <f>INDEX(Thèmes!$C$3:$AS$98,MATCH(Progression!AF$3,Thèmes!$C$3:$C$98,0),8)</f>
        <v>0</v>
      </c>
      <c r="AG14" s="69">
        <f>INDEX(Thèmes!$C$3:$AS$98,MATCH(Progression!AG$3,Thèmes!$C$3:$C$98,0),8)</f>
        <v>0</v>
      </c>
      <c r="AH14" s="69">
        <f>INDEX(Thèmes!$C$3:$AS$98,MATCH(Progression!AH$3,Thèmes!$C$3:$C$98,0),8)</f>
        <v>0</v>
      </c>
      <c r="AI14" s="69">
        <f>INDEX(Thèmes!$C$3:$AS$98,MATCH(Progression!AI$3,Thèmes!$C$3:$C$98,0),8)</f>
        <v>0</v>
      </c>
      <c r="AJ14" s="69">
        <f>INDEX(Thèmes!$C$3:$AS$98,MATCH(Progression!AJ$3,Thèmes!$C$3:$C$98,0),8)</f>
        <v>0</v>
      </c>
      <c r="AK14" s="69">
        <f>INDEX(Thèmes!$C$3:$AS$98,MATCH(Progression!AK$3,Thèmes!$C$3:$C$98,0),8)</f>
        <v>0</v>
      </c>
      <c r="AL14" s="16"/>
      <c r="AM14" s="67"/>
      <c r="AN14" s="59"/>
      <c r="AO14" s="52"/>
      <c r="AP14" s="57"/>
      <c r="AQ14" s="58"/>
      <c r="AR14" s="58"/>
    </row>
    <row r="15" spans="1:46" ht="22.5" x14ac:dyDescent="0.25">
      <c r="A15" s="17" t="s">
        <v>52</v>
      </c>
      <c r="B15" s="145" t="s">
        <v>78</v>
      </c>
      <c r="C15" s="199"/>
      <c r="D15" s="118"/>
      <c r="E15" s="159" t="s">
        <v>45</v>
      </c>
      <c r="F15" s="198"/>
      <c r="G15" s="162">
        <f t="shared" si="0"/>
        <v>1</v>
      </c>
      <c r="H15" s="155">
        <f>INDEX(Thèmes!$C$3:$AS$98,MATCH(Progression!H$3,Thèmes!$C$3:$C$98,0),9)</f>
        <v>0</v>
      </c>
      <c r="I15" s="69">
        <f>INDEX(Thèmes!$C$3:$AS$98,MATCH(Progression!I$3,Thèmes!$C$3:$C$98,0),9)</f>
        <v>0</v>
      </c>
      <c r="J15" s="69">
        <f>INDEX(Thèmes!$C$3:$AS$98,MATCH(Progression!J$3,Thèmes!$C$3:$C$98,0),9)</f>
        <v>0</v>
      </c>
      <c r="K15" s="69">
        <f>INDEX(Thèmes!$C$3:$AS$98,MATCH(Progression!K$3,Thèmes!$C$3:$C$98,0),9)</f>
        <v>0</v>
      </c>
      <c r="L15" s="69">
        <f>INDEX(Thèmes!$C$3:$AS$98,MATCH(Progression!L$3,Thèmes!$C$3:$C$98,0),9)</f>
        <v>0</v>
      </c>
      <c r="M15" s="69">
        <f>INDEX(Thèmes!$C$3:$AS$98,MATCH(Progression!M$3,Thèmes!$C$3:$C$98,0),9)</f>
        <v>0</v>
      </c>
      <c r="N15" s="69">
        <f>INDEX(Thèmes!$C$3:$AS$98,MATCH(Progression!N$3,Thèmes!$C$3:$C$98,0),9)</f>
        <v>0</v>
      </c>
      <c r="O15" s="69">
        <f>INDEX(Thèmes!$C$3:$AS$98,MATCH(Progression!O$3,Thèmes!$C$3:$C$98,0),9)</f>
        <v>0</v>
      </c>
      <c r="P15" s="69">
        <f>INDEX(Thèmes!$C$3:$AS$98,MATCH(Progression!P$3,Thèmes!$C$3:$C$98,0),9)</f>
        <v>0</v>
      </c>
      <c r="Q15" s="69">
        <f>INDEX(Thèmes!$C$3:$AS$98,MATCH(Progression!Q$3,Thèmes!$C$3:$C$98,0),9)</f>
        <v>0</v>
      </c>
      <c r="R15" s="69">
        <f>INDEX(Thèmes!$C$3:$AS$98,MATCH(Progression!R$3,Thèmes!$C$3:$C$98,0),9)</f>
        <v>0</v>
      </c>
      <c r="S15" s="69">
        <f>INDEX(Thèmes!$C$3:$AS$98,MATCH(Progression!S$3,Thèmes!$C$3:$C$98,0),9)</f>
        <v>0</v>
      </c>
      <c r="T15" s="69">
        <f>INDEX(Thèmes!$C$3:$AS$98,MATCH(Progression!T$3,Thèmes!$C$3:$C$98,0),9)</f>
        <v>0</v>
      </c>
      <c r="U15" s="69">
        <f>INDEX(Thèmes!$C$3:$AS$98,MATCH(Progression!U$3,Thèmes!$C$3:$C$98,0),9)</f>
        <v>0</v>
      </c>
      <c r="V15" s="69">
        <f>INDEX(Thèmes!$C$3:$AS$98,MATCH(Progression!V$3,Thèmes!$C$3:$C$98,0),9)</f>
        <v>0</v>
      </c>
      <c r="W15" s="69" t="str">
        <f>INDEX(Thèmes!$C$3:$AS$98,MATCH(Progression!W$3,Thèmes!$C$3:$C$98,0),9)</f>
        <v>x</v>
      </c>
      <c r="X15" s="69">
        <f>INDEX(Thèmes!$C$3:$AS$98,MATCH(Progression!X$3,Thèmes!$C$3:$C$98,0),9)</f>
        <v>0</v>
      </c>
      <c r="Y15" s="69">
        <f>INDEX(Thèmes!$C$3:$AS$98,MATCH(Progression!Y$3,Thèmes!$C$3:$C$98,0),9)</f>
        <v>0</v>
      </c>
      <c r="Z15" s="69">
        <f>INDEX(Thèmes!$C$3:$AS$98,MATCH(Progression!Z$3,Thèmes!$C$3:$C$98,0),9)</f>
        <v>0</v>
      </c>
      <c r="AA15" s="69">
        <f>INDEX(Thèmes!$C$3:$AS$98,MATCH(Progression!AA$3,Thèmes!$C$3:$C$98,0),9)</f>
        <v>0</v>
      </c>
      <c r="AB15" s="69">
        <f>INDEX(Thèmes!$C$3:$AS$98,MATCH(Progression!AB$3,Thèmes!$C$3:$C$98,0),9)</f>
        <v>0</v>
      </c>
      <c r="AC15" s="69">
        <f>INDEX(Thèmes!$C$3:$AS$98,MATCH(Progression!AC$3,Thèmes!$C$3:$C$98,0),9)</f>
        <v>0</v>
      </c>
      <c r="AD15" s="69">
        <f>INDEX(Thèmes!$C$3:$AS$98,MATCH(Progression!AD$3,Thèmes!$C$3:$C$98,0),9)</f>
        <v>0</v>
      </c>
      <c r="AE15" s="69">
        <f>INDEX(Thèmes!$C$3:$AS$98,MATCH(Progression!AE$3,Thèmes!$C$3:$C$98,0),9)</f>
        <v>0</v>
      </c>
      <c r="AF15" s="69">
        <f>INDEX(Thèmes!$C$3:$AS$98,MATCH(Progression!AF$3,Thèmes!$C$3:$C$98,0),9)</f>
        <v>0</v>
      </c>
      <c r="AG15" s="69">
        <f>INDEX(Thèmes!$C$3:$AS$98,MATCH(Progression!AG$3,Thèmes!$C$3:$C$98,0),9)</f>
        <v>0</v>
      </c>
      <c r="AH15" s="69">
        <f>INDEX(Thèmes!$C$3:$AS$98,MATCH(Progression!AH$3,Thèmes!$C$3:$C$98,0),9)</f>
        <v>0</v>
      </c>
      <c r="AI15" s="69">
        <f>INDEX(Thèmes!$C$3:$AS$98,MATCH(Progression!AI$3,Thèmes!$C$3:$C$98,0),9)</f>
        <v>0</v>
      </c>
      <c r="AJ15" s="69">
        <f>INDEX(Thèmes!$C$3:$AS$98,MATCH(Progression!AJ$3,Thèmes!$C$3:$C$98,0),9)</f>
        <v>0</v>
      </c>
      <c r="AK15" s="69">
        <f>INDEX(Thèmes!$C$3:$AS$98,MATCH(Progression!AK$3,Thèmes!$C$3:$C$98,0),9)</f>
        <v>0</v>
      </c>
      <c r="AL15" s="16"/>
      <c r="AM15" s="67"/>
      <c r="AN15" s="59"/>
      <c r="AO15" s="52"/>
      <c r="AP15" s="57"/>
      <c r="AQ15" s="58"/>
      <c r="AR15" s="58"/>
    </row>
    <row r="16" spans="1:46" ht="15.75" x14ac:dyDescent="0.25">
      <c r="A16" s="222" t="s">
        <v>55</v>
      </c>
      <c r="B16" s="222"/>
      <c r="C16" s="202"/>
      <c r="D16" s="158"/>
      <c r="E16" s="158"/>
      <c r="F16" s="203"/>
      <c r="G16" s="163"/>
      <c r="H16" s="156"/>
      <c r="I16" s="71"/>
      <c r="J16" s="71"/>
      <c r="K16" s="71"/>
      <c r="L16" s="71"/>
      <c r="M16" s="71"/>
      <c r="N16" s="71"/>
      <c r="O16" s="71"/>
      <c r="P16" s="50"/>
      <c r="Q16" s="50"/>
      <c r="R16" s="50"/>
      <c r="S16" s="50"/>
      <c r="T16" s="50"/>
      <c r="U16" s="51"/>
      <c r="V16" s="51"/>
      <c r="W16" s="51"/>
      <c r="X16" s="51"/>
      <c r="Y16" s="51"/>
      <c r="Z16" s="5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16"/>
      <c r="AM16" s="67"/>
      <c r="AN16" s="59"/>
      <c r="AO16" s="52"/>
      <c r="AP16" s="57"/>
      <c r="AQ16" s="58"/>
      <c r="AR16" s="58"/>
    </row>
    <row r="17" spans="1:46" ht="22.5" x14ac:dyDescent="0.25">
      <c r="A17" s="17" t="s">
        <v>56</v>
      </c>
      <c r="B17" s="148" t="s">
        <v>171</v>
      </c>
      <c r="C17" s="197" t="s">
        <v>45</v>
      </c>
      <c r="D17" s="118"/>
      <c r="E17" s="118"/>
      <c r="F17" s="198"/>
      <c r="G17" s="162">
        <f t="shared" ref="G17:G23" si="1">COUNTIF(H17:AK17,"x")</f>
        <v>7</v>
      </c>
      <c r="H17" s="155">
        <f>INDEX(Thèmes!$C$3:$AS$98,MATCH(Progression!H$3,Thèmes!$C$3:$C$98,0),10)</f>
        <v>0</v>
      </c>
      <c r="I17" s="155" t="str">
        <f>INDEX(Thèmes!$C$3:$AS$98,MATCH(Progression!I$3,Thèmes!$C$3:$C$98,0),10)</f>
        <v>x</v>
      </c>
      <c r="J17" s="155">
        <f>INDEX(Thèmes!$C$3:$AS$98,MATCH(Progression!J$3,Thèmes!$C$3:$C$98,0),10)</f>
        <v>0</v>
      </c>
      <c r="K17" s="155">
        <f>INDEX(Thèmes!$C$3:$AS$98,MATCH(Progression!K$3,Thèmes!$C$3:$C$98,0),10)</f>
        <v>0</v>
      </c>
      <c r="L17" s="155">
        <f>INDEX(Thèmes!$C$3:$AS$98,MATCH(Progression!L$3,Thèmes!$C$3:$C$98,0),10)</f>
        <v>0</v>
      </c>
      <c r="M17" s="155">
        <f>INDEX(Thèmes!$C$3:$AS$98,MATCH(Progression!M$3,Thèmes!$C$3:$C$98,0),10)</f>
        <v>0</v>
      </c>
      <c r="N17" s="155">
        <f>INDEX(Thèmes!$C$3:$AS$98,MATCH(Progression!N$3,Thèmes!$C$3:$C$98,0),10)</f>
        <v>0</v>
      </c>
      <c r="O17" s="155">
        <f>INDEX(Thèmes!$C$3:$AS$98,MATCH(Progression!O$3,Thèmes!$C$3:$C$98,0),10)</f>
        <v>0</v>
      </c>
      <c r="P17" s="155" t="str">
        <f>INDEX(Thèmes!$C$3:$AS$98,MATCH(Progression!P$3,Thèmes!$C$3:$C$98,0),10)</f>
        <v>x</v>
      </c>
      <c r="Q17" s="155" t="str">
        <f>INDEX(Thèmes!$C$3:$AS$98,MATCH(Progression!Q$3,Thèmes!$C$3:$C$98,0),10)</f>
        <v>x</v>
      </c>
      <c r="R17" s="155" t="str">
        <f>INDEX(Thèmes!$C$3:$AS$98,MATCH(Progression!R$3,Thèmes!$C$3:$C$98,0),10)</f>
        <v>x</v>
      </c>
      <c r="S17" s="155">
        <f>INDEX(Thèmes!$C$3:$AS$98,MATCH(Progression!S$3,Thèmes!$C$3:$C$98,0),10)</f>
        <v>0</v>
      </c>
      <c r="T17" s="155">
        <f>INDEX(Thèmes!$C$3:$AS$98,MATCH(Progression!T$3,Thèmes!$C$3:$C$98,0),10)</f>
        <v>0</v>
      </c>
      <c r="U17" s="155">
        <f>INDEX(Thèmes!$C$3:$AS$98,MATCH(Progression!U$3,Thèmes!$C$3:$C$98,0),10)</f>
        <v>0</v>
      </c>
      <c r="V17" s="155">
        <f>INDEX(Thèmes!$C$3:$AS$98,MATCH(Progression!V$3,Thèmes!$C$3:$C$98,0),10)</f>
        <v>0</v>
      </c>
      <c r="W17" s="155">
        <f>INDEX(Thèmes!$C$3:$AS$98,MATCH(Progression!W$3,Thèmes!$C$3:$C$98,0),10)</f>
        <v>0</v>
      </c>
      <c r="X17" s="155" t="str">
        <f>INDEX(Thèmes!$C$3:$AS$98,MATCH(Progression!X$3,Thèmes!$C$3:$C$98,0),10)</f>
        <v>x</v>
      </c>
      <c r="Y17" s="155">
        <f>INDEX(Thèmes!$C$3:$AS$98,MATCH(Progression!Y$3,Thèmes!$C$3:$C$98,0),10)</f>
        <v>0</v>
      </c>
      <c r="Z17" s="155">
        <f>INDEX(Thèmes!$C$3:$AS$98,MATCH(Progression!Z$3,Thèmes!$C$3:$C$98,0),10)</f>
        <v>0</v>
      </c>
      <c r="AA17" s="155">
        <f>INDEX(Thèmes!$C$3:$AS$98,MATCH(Progression!AA$3,Thèmes!$C$3:$C$98,0),10)</f>
        <v>0</v>
      </c>
      <c r="AB17" s="155">
        <f>INDEX(Thèmes!$C$3:$AS$98,MATCH(Progression!AB$3,Thèmes!$C$3:$C$98,0),10)</f>
        <v>0</v>
      </c>
      <c r="AC17" s="155">
        <f>INDEX(Thèmes!$C$3:$AS$98,MATCH(Progression!AC$3,Thèmes!$C$3:$C$98,0),10)</f>
        <v>0</v>
      </c>
      <c r="AD17" s="155">
        <f>INDEX(Thèmes!$C$3:$AS$98,MATCH(Progression!AD$3,Thèmes!$C$3:$C$98,0),10)</f>
        <v>0</v>
      </c>
      <c r="AE17" s="155">
        <f>INDEX(Thèmes!$C$3:$AS$98,MATCH(Progression!AE$3,Thèmes!$C$3:$C$98,0),10)</f>
        <v>0</v>
      </c>
      <c r="AF17" s="155" t="str">
        <f>INDEX(Thèmes!$C$3:$AS$98,MATCH(Progression!AF$3,Thèmes!$C$3:$C$98,0),10)</f>
        <v>x</v>
      </c>
      <c r="AG17" s="155">
        <f>INDEX(Thèmes!$C$3:$AS$98,MATCH(Progression!AG$3,Thèmes!$C$3:$C$98,0),10)</f>
        <v>0</v>
      </c>
      <c r="AH17" s="155">
        <f>INDEX(Thèmes!$C$3:$AS$98,MATCH(Progression!AH$3,Thèmes!$C$3:$C$98,0),10)</f>
        <v>0</v>
      </c>
      <c r="AI17" s="155">
        <f>INDEX(Thèmes!$C$3:$AS$98,MATCH(Progression!AI$3,Thèmes!$C$3:$C$98,0),10)</f>
        <v>0</v>
      </c>
      <c r="AJ17" s="155">
        <f>INDEX(Thèmes!$C$3:$AS$98,MATCH(Progression!AJ$3,Thèmes!$C$3:$C$98,0),10)</f>
        <v>0</v>
      </c>
      <c r="AK17" s="155" t="str">
        <f>INDEX(Thèmes!$C$3:$AS$98,MATCH(Progression!AK$3,Thèmes!$C$3:$C$98,0),10)</f>
        <v>x</v>
      </c>
      <c r="AL17" s="16"/>
      <c r="AM17" s="67"/>
      <c r="AN17" s="60"/>
      <c r="AO17" s="52"/>
      <c r="AP17" s="57"/>
      <c r="AQ17" s="58"/>
      <c r="AR17" s="58"/>
    </row>
    <row r="18" spans="1:46" ht="24.75" customHeight="1" x14ac:dyDescent="0.25">
      <c r="A18" s="17" t="s">
        <v>57</v>
      </c>
      <c r="B18" s="148" t="s">
        <v>172</v>
      </c>
      <c r="C18" s="199"/>
      <c r="D18" s="118"/>
      <c r="E18" s="159" t="s">
        <v>45</v>
      </c>
      <c r="F18" s="198"/>
      <c r="G18" s="162">
        <f t="shared" si="1"/>
        <v>6</v>
      </c>
      <c r="H18" s="155">
        <f>INDEX(Thèmes!$C$3:$AS$98,MATCH(Progression!H$3,Thèmes!$C$3:$C$98,0),11)</f>
        <v>0</v>
      </c>
      <c r="I18" s="155">
        <f>INDEX(Thèmes!$C$3:$AS$98,MATCH(Progression!I$3,Thèmes!$C$3:$C$98,0),11)</f>
        <v>0</v>
      </c>
      <c r="J18" s="155">
        <f>INDEX(Thèmes!$C$3:$AS$98,MATCH(Progression!J$3,Thèmes!$C$3:$C$98,0),11)</f>
        <v>0</v>
      </c>
      <c r="K18" s="155" t="str">
        <f>INDEX(Thèmes!$C$3:$AS$98,MATCH(Progression!K$3,Thèmes!$C$3:$C$98,0),11)</f>
        <v>x</v>
      </c>
      <c r="L18" s="155">
        <f>INDEX(Thèmes!$C$3:$AS$98,MATCH(Progression!L$3,Thèmes!$C$3:$C$98,0),11)</f>
        <v>0</v>
      </c>
      <c r="M18" s="155" t="str">
        <f>INDEX(Thèmes!$C$3:$AS$98,MATCH(Progression!M$3,Thèmes!$C$3:$C$98,0),11)</f>
        <v>x</v>
      </c>
      <c r="N18" s="155">
        <f>INDEX(Thèmes!$C$3:$AS$98,MATCH(Progression!N$3,Thèmes!$C$3:$C$98,0),11)</f>
        <v>0</v>
      </c>
      <c r="O18" s="155">
        <f>INDEX(Thèmes!$C$3:$AS$98,MATCH(Progression!O$3,Thèmes!$C$3:$C$98,0),11)</f>
        <v>0</v>
      </c>
      <c r="P18" s="155" t="str">
        <f>INDEX(Thèmes!$C$3:$AS$98,MATCH(Progression!P$3,Thèmes!$C$3:$C$98,0),11)</f>
        <v>x</v>
      </c>
      <c r="Q18" s="155" t="str">
        <f>INDEX(Thèmes!$C$3:$AS$98,MATCH(Progression!Q$3,Thèmes!$C$3:$C$98,0),11)</f>
        <v>x</v>
      </c>
      <c r="R18" s="155" t="str">
        <f>INDEX(Thèmes!$C$3:$AS$98,MATCH(Progression!R$3,Thèmes!$C$3:$C$98,0),11)</f>
        <v>x</v>
      </c>
      <c r="S18" s="155">
        <f>INDEX(Thèmes!$C$3:$AS$98,MATCH(Progression!S$3,Thèmes!$C$3:$C$98,0),11)</f>
        <v>0</v>
      </c>
      <c r="T18" s="155">
        <f>INDEX(Thèmes!$C$3:$AS$98,MATCH(Progression!T$3,Thèmes!$C$3:$C$98,0),11)</f>
        <v>0</v>
      </c>
      <c r="U18" s="155">
        <f>INDEX(Thèmes!$C$3:$AS$98,MATCH(Progression!U$3,Thèmes!$C$3:$C$98,0),11)</f>
        <v>0</v>
      </c>
      <c r="V18" s="155">
        <f>INDEX(Thèmes!$C$3:$AS$98,MATCH(Progression!V$3,Thèmes!$C$3:$C$98,0),11)</f>
        <v>0</v>
      </c>
      <c r="W18" s="155">
        <f>INDEX(Thèmes!$C$3:$AS$98,MATCH(Progression!W$3,Thèmes!$C$3:$C$98,0),11)</f>
        <v>0</v>
      </c>
      <c r="X18" s="155">
        <f>INDEX(Thèmes!$C$3:$AS$98,MATCH(Progression!X$3,Thèmes!$C$3:$C$98,0),11)</f>
        <v>0</v>
      </c>
      <c r="Y18" s="155">
        <f>INDEX(Thèmes!$C$3:$AS$98,MATCH(Progression!Y$3,Thèmes!$C$3:$C$98,0),11)</f>
        <v>0</v>
      </c>
      <c r="Z18" s="155">
        <f>INDEX(Thèmes!$C$3:$AS$98,MATCH(Progression!Z$3,Thèmes!$C$3:$C$98,0),11)</f>
        <v>0</v>
      </c>
      <c r="AA18" s="155">
        <f>INDEX(Thèmes!$C$3:$AS$98,MATCH(Progression!AA$3,Thèmes!$C$3:$C$98,0),11)</f>
        <v>0</v>
      </c>
      <c r="AB18" s="155" t="str">
        <f>INDEX(Thèmes!$C$3:$AS$98,MATCH(Progression!AB$3,Thèmes!$C$3:$C$98,0),11)</f>
        <v>x</v>
      </c>
      <c r="AC18" s="155">
        <f>INDEX(Thèmes!$C$3:$AS$98,MATCH(Progression!AC$3,Thèmes!$C$3:$C$98,0),11)</f>
        <v>0</v>
      </c>
      <c r="AD18" s="155">
        <f>INDEX(Thèmes!$C$3:$AS$98,MATCH(Progression!AD$3,Thèmes!$C$3:$C$98,0),11)</f>
        <v>0</v>
      </c>
      <c r="AE18" s="155">
        <f>INDEX(Thèmes!$C$3:$AS$98,MATCH(Progression!AE$3,Thèmes!$C$3:$C$98,0),11)</f>
        <v>0</v>
      </c>
      <c r="AF18" s="155">
        <f>INDEX(Thèmes!$C$3:$AS$98,MATCH(Progression!AF$3,Thèmes!$C$3:$C$98,0),11)</f>
        <v>0</v>
      </c>
      <c r="AG18" s="155">
        <f>INDEX(Thèmes!$C$3:$AS$98,MATCH(Progression!AG$3,Thèmes!$C$3:$C$98,0),11)</f>
        <v>0</v>
      </c>
      <c r="AH18" s="155">
        <f>INDEX(Thèmes!$C$3:$AS$98,MATCH(Progression!AH$3,Thèmes!$C$3:$C$98,0),11)</f>
        <v>0</v>
      </c>
      <c r="AI18" s="155">
        <f>INDEX(Thèmes!$C$3:$AS$98,MATCH(Progression!AI$3,Thèmes!$C$3:$C$98,0),11)</f>
        <v>0</v>
      </c>
      <c r="AJ18" s="155">
        <f>INDEX(Thèmes!$C$3:$AS$98,MATCH(Progression!AJ$3,Thèmes!$C$3:$C$98,0),11)</f>
        <v>0</v>
      </c>
      <c r="AK18" s="155">
        <f>INDEX(Thèmes!$C$3:$AS$98,MATCH(Progression!AK$3,Thèmes!$C$3:$C$98,0),11)</f>
        <v>0</v>
      </c>
      <c r="AL18" s="16"/>
      <c r="AM18" s="67"/>
      <c r="AN18" s="60"/>
      <c r="AO18" s="52"/>
      <c r="AP18" s="61"/>
      <c r="AQ18" s="58"/>
      <c r="AR18" s="58"/>
      <c r="AS18" s="6"/>
      <c r="AT18"/>
    </row>
    <row r="19" spans="1:46" ht="15.75" x14ac:dyDescent="0.25">
      <c r="A19" s="17" t="s">
        <v>58</v>
      </c>
      <c r="B19" s="148" t="s">
        <v>173</v>
      </c>
      <c r="C19" s="197" t="s">
        <v>45</v>
      </c>
      <c r="D19" s="118"/>
      <c r="E19" s="118"/>
      <c r="F19" s="198"/>
      <c r="G19" s="162">
        <f t="shared" si="1"/>
        <v>2</v>
      </c>
      <c r="H19" s="155">
        <f>INDEX(Thèmes!$C$3:$AS$98,MATCH(Progression!H$3,Thèmes!$C$3:$C$98,0),12)</f>
        <v>0</v>
      </c>
      <c r="I19" s="155" t="str">
        <f>INDEX(Thèmes!$C$3:$AS$98,MATCH(Progression!I$3,Thèmes!$C$3:$C$98,0),12)</f>
        <v>x</v>
      </c>
      <c r="J19" s="155">
        <f>INDEX(Thèmes!$C$3:$AS$98,MATCH(Progression!J$3,Thèmes!$C$3:$C$98,0),12)</f>
        <v>0</v>
      </c>
      <c r="K19" s="155">
        <f>INDEX(Thèmes!$C$3:$AS$98,MATCH(Progression!K$3,Thèmes!$C$3:$C$98,0),12)</f>
        <v>0</v>
      </c>
      <c r="L19" s="155">
        <f>INDEX(Thèmes!$C$3:$AS$98,MATCH(Progression!L$3,Thèmes!$C$3:$C$98,0),12)</f>
        <v>0</v>
      </c>
      <c r="M19" s="155">
        <f>INDEX(Thèmes!$C$3:$AS$98,MATCH(Progression!M$3,Thèmes!$C$3:$C$98,0),12)</f>
        <v>0</v>
      </c>
      <c r="N19" s="155">
        <f>INDEX(Thèmes!$C$3:$AS$98,MATCH(Progression!N$3,Thèmes!$C$3:$C$98,0),12)</f>
        <v>0</v>
      </c>
      <c r="O19" s="155">
        <f>INDEX(Thèmes!$C$3:$AS$98,MATCH(Progression!O$3,Thèmes!$C$3:$C$98,0),12)</f>
        <v>0</v>
      </c>
      <c r="P19" s="155">
        <f>INDEX(Thèmes!$C$3:$AS$98,MATCH(Progression!P$3,Thèmes!$C$3:$C$98,0),12)</f>
        <v>0</v>
      </c>
      <c r="Q19" s="155">
        <f>INDEX(Thèmes!$C$3:$AS$98,MATCH(Progression!Q$3,Thèmes!$C$3:$C$98,0),12)</f>
        <v>0</v>
      </c>
      <c r="R19" s="155">
        <f>INDEX(Thèmes!$C$3:$AS$98,MATCH(Progression!R$3,Thèmes!$C$3:$C$98,0),12)</f>
        <v>0</v>
      </c>
      <c r="S19" s="155">
        <f>INDEX(Thèmes!$C$3:$AS$98,MATCH(Progression!S$3,Thèmes!$C$3:$C$98,0),12)</f>
        <v>0</v>
      </c>
      <c r="T19" s="155">
        <f>INDEX(Thèmes!$C$3:$AS$98,MATCH(Progression!T$3,Thèmes!$C$3:$C$98,0),12)</f>
        <v>0</v>
      </c>
      <c r="U19" s="155">
        <f>INDEX(Thèmes!$C$3:$AS$98,MATCH(Progression!U$3,Thèmes!$C$3:$C$98,0),12)</f>
        <v>0</v>
      </c>
      <c r="V19" s="155">
        <f>INDEX(Thèmes!$C$3:$AS$98,MATCH(Progression!V$3,Thèmes!$C$3:$C$98,0),12)</f>
        <v>0</v>
      </c>
      <c r="W19" s="155">
        <f>INDEX(Thèmes!$C$3:$AS$98,MATCH(Progression!W$3,Thèmes!$C$3:$C$98,0),12)</f>
        <v>0</v>
      </c>
      <c r="X19" s="155" t="str">
        <f>INDEX(Thèmes!$C$3:$AS$98,MATCH(Progression!X$3,Thèmes!$C$3:$C$98,0),12)</f>
        <v>x</v>
      </c>
      <c r="Y19" s="155">
        <f>INDEX(Thèmes!$C$3:$AS$98,MATCH(Progression!Y$3,Thèmes!$C$3:$C$98,0),12)</f>
        <v>0</v>
      </c>
      <c r="Z19" s="155">
        <f>INDEX(Thèmes!$C$3:$AS$98,MATCH(Progression!Z$3,Thèmes!$C$3:$C$98,0),12)</f>
        <v>0</v>
      </c>
      <c r="AA19" s="155">
        <f>INDEX(Thèmes!$C$3:$AS$98,MATCH(Progression!AA$3,Thèmes!$C$3:$C$98,0),12)</f>
        <v>0</v>
      </c>
      <c r="AB19" s="155">
        <f>INDEX(Thèmes!$C$3:$AS$98,MATCH(Progression!AB$3,Thèmes!$C$3:$C$98,0),12)</f>
        <v>0</v>
      </c>
      <c r="AC19" s="155">
        <f>INDEX(Thèmes!$C$3:$AS$98,MATCH(Progression!AC$3,Thèmes!$C$3:$C$98,0),12)</f>
        <v>0</v>
      </c>
      <c r="AD19" s="155">
        <f>INDEX(Thèmes!$C$3:$AS$98,MATCH(Progression!AD$3,Thèmes!$C$3:$C$98,0),12)</f>
        <v>0</v>
      </c>
      <c r="AE19" s="155">
        <f>INDEX(Thèmes!$C$3:$AS$98,MATCH(Progression!AE$3,Thèmes!$C$3:$C$98,0),12)</f>
        <v>0</v>
      </c>
      <c r="AF19" s="155">
        <f>INDEX(Thèmes!$C$3:$AS$98,MATCH(Progression!AF$3,Thèmes!$C$3:$C$98,0),12)</f>
        <v>0</v>
      </c>
      <c r="AG19" s="155">
        <f>INDEX(Thèmes!$C$3:$AS$98,MATCH(Progression!AG$3,Thèmes!$C$3:$C$98,0),12)</f>
        <v>0</v>
      </c>
      <c r="AH19" s="155">
        <f>INDEX(Thèmes!$C$3:$AS$98,MATCH(Progression!AH$3,Thèmes!$C$3:$C$98,0),12)</f>
        <v>0</v>
      </c>
      <c r="AI19" s="155">
        <f>INDEX(Thèmes!$C$3:$AS$98,MATCH(Progression!AI$3,Thèmes!$C$3:$C$98,0),12)</f>
        <v>0</v>
      </c>
      <c r="AJ19" s="155">
        <f>INDEX(Thèmes!$C$3:$AS$98,MATCH(Progression!AJ$3,Thèmes!$C$3:$C$98,0),12)</f>
        <v>0</v>
      </c>
      <c r="AK19" s="155">
        <f>INDEX(Thèmes!$C$3:$AS$98,MATCH(Progression!AK$3,Thèmes!$C$3:$C$98,0),12)</f>
        <v>0</v>
      </c>
      <c r="AL19" s="16"/>
      <c r="AM19" s="67"/>
      <c r="AN19" s="60"/>
      <c r="AO19" s="52"/>
      <c r="AP19" s="57"/>
      <c r="AQ19" s="58"/>
      <c r="AR19" s="58"/>
      <c r="AS19" s="6"/>
      <c r="AT19"/>
    </row>
    <row r="20" spans="1:46" ht="15.75" x14ac:dyDescent="0.25">
      <c r="A20" s="17" t="s">
        <v>59</v>
      </c>
      <c r="B20" s="148" t="s">
        <v>174</v>
      </c>
      <c r="C20" s="199"/>
      <c r="D20" s="118"/>
      <c r="E20" s="159" t="s">
        <v>45</v>
      </c>
      <c r="F20" s="198"/>
      <c r="G20" s="162">
        <f t="shared" si="1"/>
        <v>3</v>
      </c>
      <c r="H20" s="155">
        <f>INDEX(Thèmes!$C$3:$AS$98,MATCH(Progression!H$3,Thèmes!$C$3:$C$98,0),13)</f>
        <v>0</v>
      </c>
      <c r="I20" s="155">
        <f>INDEX(Thèmes!$C$3:$AS$98,MATCH(Progression!I$3,Thèmes!$C$3:$C$98,0),13)</f>
        <v>0</v>
      </c>
      <c r="J20" s="155">
        <f>INDEX(Thèmes!$C$3:$AS$98,MATCH(Progression!J$3,Thèmes!$C$3:$C$98,0),13)</f>
        <v>0</v>
      </c>
      <c r="K20" s="155" t="str">
        <f>INDEX(Thèmes!$C$3:$AS$98,MATCH(Progression!K$3,Thèmes!$C$3:$C$98,0),13)</f>
        <v>x</v>
      </c>
      <c r="L20" s="155">
        <f>INDEX(Thèmes!$C$3:$AS$98,MATCH(Progression!L$3,Thèmes!$C$3:$C$98,0),13)</f>
        <v>0</v>
      </c>
      <c r="M20" s="155">
        <f>INDEX(Thèmes!$C$3:$AS$98,MATCH(Progression!M$3,Thèmes!$C$3:$C$98,0),13)</f>
        <v>0</v>
      </c>
      <c r="N20" s="155">
        <f>INDEX(Thèmes!$C$3:$AS$98,MATCH(Progression!N$3,Thèmes!$C$3:$C$98,0),13)</f>
        <v>0</v>
      </c>
      <c r="O20" s="155">
        <f>INDEX(Thèmes!$C$3:$AS$98,MATCH(Progression!O$3,Thèmes!$C$3:$C$98,0),13)</f>
        <v>0</v>
      </c>
      <c r="P20" s="155">
        <f>INDEX(Thèmes!$C$3:$AS$98,MATCH(Progression!P$3,Thèmes!$C$3:$C$98,0),13)</f>
        <v>0</v>
      </c>
      <c r="Q20" s="155">
        <f>INDEX(Thèmes!$C$3:$AS$98,MATCH(Progression!Q$3,Thèmes!$C$3:$C$98,0),13)</f>
        <v>0</v>
      </c>
      <c r="R20" s="155">
        <f>INDEX(Thèmes!$C$3:$AS$98,MATCH(Progression!R$3,Thèmes!$C$3:$C$98,0),13)</f>
        <v>0</v>
      </c>
      <c r="S20" s="155">
        <f>INDEX(Thèmes!$C$3:$AS$98,MATCH(Progression!S$3,Thèmes!$C$3:$C$98,0),13)</f>
        <v>0</v>
      </c>
      <c r="T20" s="155">
        <f>INDEX(Thèmes!$C$3:$AS$98,MATCH(Progression!T$3,Thèmes!$C$3:$C$98,0),13)</f>
        <v>0</v>
      </c>
      <c r="U20" s="155">
        <f>INDEX(Thèmes!$C$3:$AS$98,MATCH(Progression!U$3,Thèmes!$C$3:$C$98,0),13)</f>
        <v>0</v>
      </c>
      <c r="V20" s="155">
        <f>INDEX(Thèmes!$C$3:$AS$98,MATCH(Progression!V$3,Thèmes!$C$3:$C$98,0),13)</f>
        <v>0</v>
      </c>
      <c r="W20" s="155">
        <f>INDEX(Thèmes!$C$3:$AS$98,MATCH(Progression!W$3,Thèmes!$C$3:$C$98,0),13)</f>
        <v>0</v>
      </c>
      <c r="X20" s="155">
        <f>INDEX(Thèmes!$C$3:$AS$98,MATCH(Progression!X$3,Thèmes!$C$3:$C$98,0),13)</f>
        <v>0</v>
      </c>
      <c r="Y20" s="155" t="str">
        <f>INDEX(Thèmes!$C$3:$AS$98,MATCH(Progression!Y$3,Thèmes!$C$3:$C$98,0),13)</f>
        <v>x</v>
      </c>
      <c r="Z20" s="155">
        <f>INDEX(Thèmes!$C$3:$AS$98,MATCH(Progression!Z$3,Thèmes!$C$3:$C$98,0),13)</f>
        <v>0</v>
      </c>
      <c r="AA20" s="155">
        <f>INDEX(Thèmes!$C$3:$AS$98,MATCH(Progression!AA$3,Thèmes!$C$3:$C$98,0),13)</f>
        <v>0</v>
      </c>
      <c r="AB20" s="155">
        <f>INDEX(Thèmes!$C$3:$AS$98,MATCH(Progression!AB$3,Thèmes!$C$3:$C$98,0),13)</f>
        <v>0</v>
      </c>
      <c r="AC20" s="155">
        <f>INDEX(Thèmes!$C$3:$AS$98,MATCH(Progression!AC$3,Thèmes!$C$3:$C$98,0),13)</f>
        <v>0</v>
      </c>
      <c r="AD20" s="155">
        <f>INDEX(Thèmes!$C$3:$AS$98,MATCH(Progression!AD$3,Thèmes!$C$3:$C$98,0),13)</f>
        <v>0</v>
      </c>
      <c r="AE20" s="155">
        <f>INDEX(Thèmes!$C$3:$AS$98,MATCH(Progression!AE$3,Thèmes!$C$3:$C$98,0),13)</f>
        <v>0</v>
      </c>
      <c r="AF20" s="155" t="str">
        <f>INDEX(Thèmes!$C$3:$AS$98,MATCH(Progression!AF$3,Thèmes!$C$3:$C$98,0),13)</f>
        <v>x</v>
      </c>
      <c r="AG20" s="155">
        <f>INDEX(Thèmes!$C$3:$AS$98,MATCH(Progression!AG$3,Thèmes!$C$3:$C$98,0),13)</f>
        <v>0</v>
      </c>
      <c r="AH20" s="155">
        <f>INDEX(Thèmes!$C$3:$AS$98,MATCH(Progression!AH$3,Thèmes!$C$3:$C$98,0),13)</f>
        <v>0</v>
      </c>
      <c r="AI20" s="155">
        <f>INDEX(Thèmes!$C$3:$AS$98,MATCH(Progression!AI$3,Thèmes!$C$3:$C$98,0),13)</f>
        <v>0</v>
      </c>
      <c r="AJ20" s="155">
        <f>INDEX(Thèmes!$C$3:$AS$98,MATCH(Progression!AJ$3,Thèmes!$C$3:$C$98,0),13)</f>
        <v>0</v>
      </c>
      <c r="AK20" s="155">
        <f>INDEX(Thèmes!$C$3:$AS$98,MATCH(Progression!AK$3,Thèmes!$C$3:$C$98,0),13)</f>
        <v>0</v>
      </c>
      <c r="AL20" s="16"/>
      <c r="AM20" s="67"/>
      <c r="AN20" s="60"/>
      <c r="AO20" s="52"/>
      <c r="AP20" s="61"/>
      <c r="AQ20" s="58"/>
      <c r="AR20" s="58"/>
      <c r="AS20" s="6"/>
      <c r="AT20"/>
    </row>
    <row r="21" spans="1:46" ht="15.75" x14ac:dyDescent="0.25">
      <c r="A21" s="17" t="s">
        <v>60</v>
      </c>
      <c r="B21" s="148" t="s">
        <v>175</v>
      </c>
      <c r="C21" s="197" t="s">
        <v>45</v>
      </c>
      <c r="D21" s="118"/>
      <c r="E21" s="118"/>
      <c r="F21" s="198"/>
      <c r="G21" s="162">
        <f t="shared" si="1"/>
        <v>2</v>
      </c>
      <c r="H21" s="155">
        <f>INDEX(Thèmes!$C$3:$AS$98,MATCH(Progression!H$3,Thèmes!$C$3:$C$98,0),14)</f>
        <v>0</v>
      </c>
      <c r="I21" s="155" t="str">
        <f>INDEX(Thèmes!$C$3:$AS$98,MATCH(Progression!I$3,Thèmes!$C$3:$C$98,0),14)</f>
        <v>x</v>
      </c>
      <c r="J21" s="155">
        <f>INDEX(Thèmes!$C$3:$AS$98,MATCH(Progression!J$3,Thèmes!$C$3:$C$98,0),14)</f>
        <v>0</v>
      </c>
      <c r="K21" s="155">
        <f>INDEX(Thèmes!$C$3:$AS$98,MATCH(Progression!K$3,Thèmes!$C$3:$C$98,0),14)</f>
        <v>0</v>
      </c>
      <c r="L21" s="155">
        <f>INDEX(Thèmes!$C$3:$AS$98,MATCH(Progression!L$3,Thèmes!$C$3:$C$98,0),14)</f>
        <v>0</v>
      </c>
      <c r="M21" s="155">
        <f>INDEX(Thèmes!$C$3:$AS$98,MATCH(Progression!M$3,Thèmes!$C$3:$C$98,0),14)</f>
        <v>0</v>
      </c>
      <c r="N21" s="155">
        <f>INDEX(Thèmes!$C$3:$AS$98,MATCH(Progression!N$3,Thèmes!$C$3:$C$98,0),14)</f>
        <v>0</v>
      </c>
      <c r="O21" s="155">
        <f>INDEX(Thèmes!$C$3:$AS$98,MATCH(Progression!O$3,Thèmes!$C$3:$C$98,0),14)</f>
        <v>0</v>
      </c>
      <c r="P21" s="155">
        <f>INDEX(Thèmes!$C$3:$AS$98,MATCH(Progression!P$3,Thèmes!$C$3:$C$98,0),14)</f>
        <v>0</v>
      </c>
      <c r="Q21" s="155">
        <f>INDEX(Thèmes!$C$3:$AS$98,MATCH(Progression!Q$3,Thèmes!$C$3:$C$98,0),14)</f>
        <v>0</v>
      </c>
      <c r="R21" s="155">
        <f>INDEX(Thèmes!$C$3:$AS$98,MATCH(Progression!R$3,Thèmes!$C$3:$C$98,0),14)</f>
        <v>0</v>
      </c>
      <c r="S21" s="155">
        <f>INDEX(Thèmes!$C$3:$AS$98,MATCH(Progression!S$3,Thèmes!$C$3:$C$98,0),14)</f>
        <v>0</v>
      </c>
      <c r="T21" s="155">
        <f>INDEX(Thèmes!$C$3:$AS$98,MATCH(Progression!T$3,Thèmes!$C$3:$C$98,0),14)</f>
        <v>0</v>
      </c>
      <c r="U21" s="155">
        <f>INDEX(Thèmes!$C$3:$AS$98,MATCH(Progression!U$3,Thèmes!$C$3:$C$98,0),14)</f>
        <v>0</v>
      </c>
      <c r="V21" s="155">
        <f>INDEX(Thèmes!$C$3:$AS$98,MATCH(Progression!V$3,Thèmes!$C$3:$C$98,0),14)</f>
        <v>0</v>
      </c>
      <c r="W21" s="155">
        <f>INDEX(Thèmes!$C$3:$AS$98,MATCH(Progression!W$3,Thèmes!$C$3:$C$98,0),14)</f>
        <v>0</v>
      </c>
      <c r="X21" s="155">
        <f>INDEX(Thèmes!$C$3:$AS$98,MATCH(Progression!X$3,Thèmes!$C$3:$C$98,0),14)</f>
        <v>0</v>
      </c>
      <c r="Y21" s="155">
        <f>INDEX(Thèmes!$C$3:$AS$98,MATCH(Progression!Y$3,Thèmes!$C$3:$C$98,0),14)</f>
        <v>0</v>
      </c>
      <c r="Z21" s="155">
        <f>INDEX(Thèmes!$C$3:$AS$98,MATCH(Progression!Z$3,Thèmes!$C$3:$C$98,0),14)</f>
        <v>0</v>
      </c>
      <c r="AA21" s="155">
        <f>INDEX(Thèmes!$C$3:$AS$98,MATCH(Progression!AA$3,Thèmes!$C$3:$C$98,0),14)</f>
        <v>0</v>
      </c>
      <c r="AB21" s="155">
        <f>INDEX(Thèmes!$C$3:$AS$98,MATCH(Progression!AB$3,Thèmes!$C$3:$C$98,0),14)</f>
        <v>0</v>
      </c>
      <c r="AC21" s="155">
        <f>INDEX(Thèmes!$C$3:$AS$98,MATCH(Progression!AC$3,Thèmes!$C$3:$C$98,0),14)</f>
        <v>0</v>
      </c>
      <c r="AD21" s="155">
        <f>INDEX(Thèmes!$C$3:$AS$98,MATCH(Progression!AD$3,Thèmes!$C$3:$C$98,0),14)</f>
        <v>0</v>
      </c>
      <c r="AE21" s="155">
        <f>INDEX(Thèmes!$C$3:$AS$98,MATCH(Progression!AE$3,Thèmes!$C$3:$C$98,0),14)</f>
        <v>0</v>
      </c>
      <c r="AF21" s="155">
        <f>INDEX(Thèmes!$C$3:$AS$98,MATCH(Progression!AF$3,Thèmes!$C$3:$C$98,0),14)</f>
        <v>0</v>
      </c>
      <c r="AG21" s="155">
        <f>INDEX(Thèmes!$C$3:$AS$98,MATCH(Progression!AG$3,Thèmes!$C$3:$C$98,0),14)</f>
        <v>0</v>
      </c>
      <c r="AH21" s="155">
        <f>INDEX(Thèmes!$C$3:$AS$98,MATCH(Progression!AH$3,Thèmes!$C$3:$C$98,0),14)</f>
        <v>0</v>
      </c>
      <c r="AI21" s="155">
        <f>INDEX(Thèmes!$C$3:$AS$98,MATCH(Progression!AI$3,Thèmes!$C$3:$C$98,0),14)</f>
        <v>0</v>
      </c>
      <c r="AJ21" s="155">
        <f>INDEX(Thèmes!$C$3:$AS$98,MATCH(Progression!AJ$3,Thèmes!$C$3:$C$98,0),14)</f>
        <v>0</v>
      </c>
      <c r="AK21" s="155" t="str">
        <f>INDEX(Thèmes!$C$3:$AS$98,MATCH(Progression!AK$3,Thèmes!$C$3:$C$98,0),14)</f>
        <v>x</v>
      </c>
      <c r="AL21" s="16"/>
      <c r="AM21" s="67"/>
      <c r="AN21" s="60"/>
      <c r="AO21" s="52"/>
      <c r="AP21" s="57"/>
      <c r="AQ21" s="58"/>
      <c r="AR21" s="58"/>
      <c r="AS21" s="6"/>
      <c r="AT21"/>
    </row>
    <row r="22" spans="1:46" ht="22.5" x14ac:dyDescent="0.25">
      <c r="A22" s="17" t="s">
        <v>61</v>
      </c>
      <c r="B22" s="148" t="s">
        <v>63</v>
      </c>
      <c r="C22" s="197" t="s">
        <v>45</v>
      </c>
      <c r="D22" s="118"/>
      <c r="E22" s="118"/>
      <c r="F22" s="198"/>
      <c r="G22" s="162">
        <f t="shared" si="1"/>
        <v>1</v>
      </c>
      <c r="H22" s="155">
        <f>INDEX(Thèmes!$C$3:$AS$98,MATCH(Progression!H$3,Thèmes!$C$3:$C$98,0),15)</f>
        <v>0</v>
      </c>
      <c r="I22" s="155">
        <f>INDEX(Thèmes!$C$3:$AS$98,MATCH(Progression!I$3,Thèmes!$C$3:$C$98,0),15)</f>
        <v>0</v>
      </c>
      <c r="J22" s="155">
        <f>INDEX(Thèmes!$C$3:$AS$98,MATCH(Progression!J$3,Thèmes!$C$3:$C$98,0),15)</f>
        <v>0</v>
      </c>
      <c r="K22" s="155">
        <f>INDEX(Thèmes!$C$3:$AS$98,MATCH(Progression!K$3,Thèmes!$C$3:$C$98,0),15)</f>
        <v>0</v>
      </c>
      <c r="L22" s="155">
        <f>INDEX(Thèmes!$C$3:$AS$98,MATCH(Progression!L$3,Thèmes!$C$3:$C$98,0),15)</f>
        <v>0</v>
      </c>
      <c r="M22" s="155">
        <f>INDEX(Thèmes!$C$3:$AS$98,MATCH(Progression!M$3,Thèmes!$C$3:$C$98,0),15)</f>
        <v>0</v>
      </c>
      <c r="N22" s="155">
        <f>INDEX(Thèmes!$C$3:$AS$98,MATCH(Progression!N$3,Thèmes!$C$3:$C$98,0),15)</f>
        <v>0</v>
      </c>
      <c r="O22" s="155">
        <f>INDEX(Thèmes!$C$3:$AS$98,MATCH(Progression!O$3,Thèmes!$C$3:$C$98,0),15)</f>
        <v>0</v>
      </c>
      <c r="P22" s="155">
        <f>INDEX(Thèmes!$C$3:$AS$98,MATCH(Progression!P$3,Thèmes!$C$3:$C$98,0),15)</f>
        <v>0</v>
      </c>
      <c r="Q22" s="155">
        <f>INDEX(Thèmes!$C$3:$AS$98,MATCH(Progression!Q$3,Thèmes!$C$3:$C$98,0),15)</f>
        <v>0</v>
      </c>
      <c r="R22" s="155">
        <f>INDEX(Thèmes!$C$3:$AS$98,MATCH(Progression!R$3,Thèmes!$C$3:$C$98,0),15)</f>
        <v>0</v>
      </c>
      <c r="S22" s="155">
        <f>INDEX(Thèmes!$C$3:$AS$98,MATCH(Progression!S$3,Thèmes!$C$3:$C$98,0),15)</f>
        <v>0</v>
      </c>
      <c r="T22" s="155">
        <f>INDEX(Thèmes!$C$3:$AS$98,MATCH(Progression!T$3,Thèmes!$C$3:$C$98,0),15)</f>
        <v>0</v>
      </c>
      <c r="U22" s="155">
        <f>INDEX(Thèmes!$C$3:$AS$98,MATCH(Progression!U$3,Thèmes!$C$3:$C$98,0),15)</f>
        <v>0</v>
      </c>
      <c r="V22" s="155">
        <f>INDEX(Thèmes!$C$3:$AS$98,MATCH(Progression!V$3,Thèmes!$C$3:$C$98,0),15)</f>
        <v>0</v>
      </c>
      <c r="W22" s="155">
        <f>INDEX(Thèmes!$C$3:$AS$98,MATCH(Progression!W$3,Thèmes!$C$3:$C$98,0),15)</f>
        <v>0</v>
      </c>
      <c r="X22" s="155">
        <f>INDEX(Thèmes!$C$3:$AS$98,MATCH(Progression!X$3,Thèmes!$C$3:$C$98,0),15)</f>
        <v>0</v>
      </c>
      <c r="Y22" s="155">
        <f>INDEX(Thèmes!$C$3:$AS$98,MATCH(Progression!Y$3,Thèmes!$C$3:$C$98,0),15)</f>
        <v>0</v>
      </c>
      <c r="Z22" s="155">
        <f>INDEX(Thèmes!$C$3:$AS$98,MATCH(Progression!Z$3,Thèmes!$C$3:$C$98,0),15)</f>
        <v>0</v>
      </c>
      <c r="AA22" s="155">
        <f>INDEX(Thèmes!$C$3:$AS$98,MATCH(Progression!AA$3,Thèmes!$C$3:$C$98,0),15)</f>
        <v>0</v>
      </c>
      <c r="AB22" s="155">
        <f>INDEX(Thèmes!$C$3:$AS$98,MATCH(Progression!AB$3,Thèmes!$C$3:$C$98,0),15)</f>
        <v>0</v>
      </c>
      <c r="AC22" s="155">
        <f>INDEX(Thèmes!$C$3:$AS$98,MATCH(Progression!AC$3,Thèmes!$C$3:$C$98,0),15)</f>
        <v>0</v>
      </c>
      <c r="AD22" s="155">
        <f>INDEX(Thèmes!$C$3:$AS$98,MATCH(Progression!AD$3,Thèmes!$C$3:$C$98,0),15)</f>
        <v>0</v>
      </c>
      <c r="AE22" s="155">
        <f>INDEX(Thèmes!$C$3:$AS$98,MATCH(Progression!AE$3,Thèmes!$C$3:$C$98,0),15)</f>
        <v>0</v>
      </c>
      <c r="AF22" s="155">
        <f>INDEX(Thèmes!$C$3:$AS$98,MATCH(Progression!AF$3,Thèmes!$C$3:$C$98,0),15)</f>
        <v>0</v>
      </c>
      <c r="AG22" s="155">
        <f>INDEX(Thèmes!$C$3:$AS$98,MATCH(Progression!AG$3,Thèmes!$C$3:$C$98,0),15)</f>
        <v>0</v>
      </c>
      <c r="AH22" s="155">
        <f>INDEX(Thèmes!$C$3:$AS$98,MATCH(Progression!AH$3,Thèmes!$C$3:$C$98,0),15)</f>
        <v>0</v>
      </c>
      <c r="AI22" s="155">
        <f>INDEX(Thèmes!$C$3:$AS$98,MATCH(Progression!AI$3,Thèmes!$C$3:$C$98,0),15)</f>
        <v>0</v>
      </c>
      <c r="AJ22" s="155">
        <f>INDEX(Thèmes!$C$3:$AS$98,MATCH(Progression!AJ$3,Thèmes!$C$3:$C$98,0),15)</f>
        <v>0</v>
      </c>
      <c r="AK22" s="155" t="str">
        <f>INDEX(Thèmes!$C$3:$AS$98,MATCH(Progression!AK$3,Thèmes!$C$3:$C$98,0),15)</f>
        <v>x</v>
      </c>
      <c r="AL22" s="16"/>
      <c r="AM22" s="67"/>
      <c r="AN22" s="60"/>
      <c r="AO22" s="52"/>
      <c r="AP22" s="57"/>
      <c r="AQ22" s="58"/>
      <c r="AR22" s="58"/>
      <c r="AS22" s="6"/>
      <c r="AT22"/>
    </row>
    <row r="23" spans="1:46" ht="15.75" x14ac:dyDescent="0.25">
      <c r="A23" s="17" t="s">
        <v>62</v>
      </c>
      <c r="B23" s="149" t="s">
        <v>170</v>
      </c>
      <c r="C23" s="199"/>
      <c r="D23" s="118"/>
      <c r="E23" s="118"/>
      <c r="F23" s="204" t="s">
        <v>45</v>
      </c>
      <c r="G23" s="162">
        <f t="shared" si="1"/>
        <v>1</v>
      </c>
      <c r="H23" s="155">
        <f>INDEX(Thèmes!$C$3:$AS$98,MATCH(Progression!H$3,Thèmes!$C$3:$C$98,0),16)</f>
        <v>0</v>
      </c>
      <c r="I23" s="155">
        <f>INDEX(Thèmes!$C$3:$AS$98,MATCH(Progression!I$3,Thèmes!$C$3:$C$98,0),16)</f>
        <v>0</v>
      </c>
      <c r="J23" s="155">
        <f>INDEX(Thèmes!$C$3:$AS$98,MATCH(Progression!J$3,Thèmes!$C$3:$C$98,0),16)</f>
        <v>0</v>
      </c>
      <c r="K23" s="155">
        <f>INDEX(Thèmes!$C$3:$AS$98,MATCH(Progression!K$3,Thèmes!$C$3:$C$98,0),16)</f>
        <v>0</v>
      </c>
      <c r="L23" s="155">
        <f>INDEX(Thèmes!$C$3:$AS$98,MATCH(Progression!L$3,Thèmes!$C$3:$C$98,0),16)</f>
        <v>0</v>
      </c>
      <c r="M23" s="155">
        <f>INDEX(Thèmes!$C$3:$AS$98,MATCH(Progression!M$3,Thèmes!$C$3:$C$98,0),16)</f>
        <v>0</v>
      </c>
      <c r="N23" s="155">
        <f>INDEX(Thèmes!$C$3:$AS$98,MATCH(Progression!N$3,Thèmes!$C$3:$C$98,0),16)</f>
        <v>0</v>
      </c>
      <c r="O23" s="155">
        <f>INDEX(Thèmes!$C$3:$AS$98,MATCH(Progression!O$3,Thèmes!$C$3:$C$98,0),16)</f>
        <v>0</v>
      </c>
      <c r="P23" s="155">
        <f>INDEX(Thèmes!$C$3:$AS$98,MATCH(Progression!P$3,Thèmes!$C$3:$C$98,0),16)</f>
        <v>0</v>
      </c>
      <c r="Q23" s="155">
        <f>INDEX(Thèmes!$C$3:$AS$98,MATCH(Progression!Q$3,Thèmes!$C$3:$C$98,0),16)</f>
        <v>0</v>
      </c>
      <c r="R23" s="155">
        <f>INDEX(Thèmes!$C$3:$AS$98,MATCH(Progression!R$3,Thèmes!$C$3:$C$98,0),16)</f>
        <v>0</v>
      </c>
      <c r="S23" s="155">
        <f>INDEX(Thèmes!$C$3:$AS$98,MATCH(Progression!S$3,Thèmes!$C$3:$C$98,0),16)</f>
        <v>0</v>
      </c>
      <c r="T23" s="155">
        <f>INDEX(Thèmes!$C$3:$AS$98,MATCH(Progression!T$3,Thèmes!$C$3:$C$98,0),16)</f>
        <v>0</v>
      </c>
      <c r="U23" s="155">
        <f>INDEX(Thèmes!$C$3:$AS$98,MATCH(Progression!U$3,Thèmes!$C$3:$C$98,0),16)</f>
        <v>0</v>
      </c>
      <c r="V23" s="155">
        <f>INDEX(Thèmes!$C$3:$AS$98,MATCH(Progression!V$3,Thèmes!$C$3:$C$98,0),16)</f>
        <v>0</v>
      </c>
      <c r="W23" s="155">
        <f>INDEX(Thèmes!$C$3:$AS$98,MATCH(Progression!W$3,Thèmes!$C$3:$C$98,0),16)</f>
        <v>0</v>
      </c>
      <c r="X23" s="155">
        <f>INDEX(Thèmes!$C$3:$AS$98,MATCH(Progression!X$3,Thèmes!$C$3:$C$98,0),16)</f>
        <v>0</v>
      </c>
      <c r="Y23" s="155">
        <f>INDEX(Thèmes!$C$3:$AS$98,MATCH(Progression!Y$3,Thèmes!$C$3:$C$98,0),16)</f>
        <v>0</v>
      </c>
      <c r="Z23" s="155">
        <f>INDEX(Thèmes!$C$3:$AS$98,MATCH(Progression!Z$3,Thèmes!$C$3:$C$98,0),16)</f>
        <v>0</v>
      </c>
      <c r="AA23" s="155">
        <f>INDEX(Thèmes!$C$3:$AS$98,MATCH(Progression!AA$3,Thèmes!$C$3:$C$98,0),16)</f>
        <v>0</v>
      </c>
      <c r="AB23" s="155">
        <f>INDEX(Thèmes!$C$3:$AS$98,MATCH(Progression!AB$3,Thèmes!$C$3:$C$98,0),16)</f>
        <v>0</v>
      </c>
      <c r="AC23" s="155">
        <f>INDEX(Thèmes!$C$3:$AS$98,MATCH(Progression!AC$3,Thèmes!$C$3:$C$98,0),16)</f>
        <v>0</v>
      </c>
      <c r="AD23" s="155">
        <f>INDEX(Thèmes!$C$3:$AS$98,MATCH(Progression!AD$3,Thèmes!$C$3:$C$98,0),16)</f>
        <v>0</v>
      </c>
      <c r="AE23" s="155">
        <f>INDEX(Thèmes!$C$3:$AS$98,MATCH(Progression!AE$3,Thèmes!$C$3:$C$98,0),16)</f>
        <v>0</v>
      </c>
      <c r="AF23" s="155">
        <f>INDEX(Thèmes!$C$3:$AS$98,MATCH(Progression!AF$3,Thèmes!$C$3:$C$98,0),16)</f>
        <v>0</v>
      </c>
      <c r="AG23" s="155" t="str">
        <f>INDEX(Thèmes!$C$3:$AS$98,MATCH(Progression!AG$3,Thèmes!$C$3:$C$98,0),16)</f>
        <v>x</v>
      </c>
      <c r="AH23" s="155">
        <f>INDEX(Thèmes!$C$3:$AS$98,MATCH(Progression!AH$3,Thèmes!$C$3:$C$98,0),16)</f>
        <v>0</v>
      </c>
      <c r="AI23" s="155">
        <f>INDEX(Thèmes!$C$3:$AS$98,MATCH(Progression!AI$3,Thèmes!$C$3:$C$98,0),16)</f>
        <v>0</v>
      </c>
      <c r="AJ23" s="155">
        <f>INDEX(Thèmes!$C$3:$AS$98,MATCH(Progression!AJ$3,Thèmes!$C$3:$C$98,0),16)</f>
        <v>0</v>
      </c>
      <c r="AK23" s="155">
        <f>INDEX(Thèmes!$C$3:$AS$98,MATCH(Progression!AK$3,Thèmes!$C$3:$C$98,0),16)</f>
        <v>0</v>
      </c>
      <c r="AL23" s="16"/>
      <c r="AM23" s="67"/>
      <c r="AN23" s="62"/>
      <c r="AO23" s="52"/>
      <c r="AP23" s="57"/>
      <c r="AQ23" s="58"/>
      <c r="AR23" s="58"/>
      <c r="AS23" s="6"/>
      <c r="AT23"/>
    </row>
    <row r="24" spans="1:46" ht="15.75" x14ac:dyDescent="0.25">
      <c r="A24" s="222" t="s">
        <v>65</v>
      </c>
      <c r="B24" s="222"/>
      <c r="C24" s="202"/>
      <c r="D24" s="158"/>
      <c r="E24" s="158"/>
      <c r="F24" s="203"/>
      <c r="G24" s="163"/>
      <c r="H24" s="156"/>
      <c r="I24" s="71"/>
      <c r="J24" s="71"/>
      <c r="K24" s="71"/>
      <c r="L24" s="71"/>
      <c r="M24" s="71"/>
      <c r="N24" s="71"/>
      <c r="O24" s="71"/>
      <c r="P24" s="50"/>
      <c r="Q24" s="50"/>
      <c r="R24" s="50"/>
      <c r="S24" s="50"/>
      <c r="T24" s="50"/>
      <c r="U24" s="51"/>
      <c r="V24" s="51"/>
      <c r="W24" s="51"/>
      <c r="X24" s="51"/>
      <c r="Y24" s="51"/>
      <c r="Z24" s="5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16"/>
      <c r="AM24" s="67"/>
      <c r="AN24" s="62"/>
      <c r="AO24" s="52"/>
      <c r="AP24" s="57"/>
      <c r="AQ24" s="58"/>
      <c r="AR24" s="58"/>
      <c r="AS24" s="6"/>
      <c r="AT24"/>
    </row>
    <row r="25" spans="1:46" ht="22.5" x14ac:dyDescent="0.25">
      <c r="A25" s="17" t="s">
        <v>66</v>
      </c>
      <c r="B25" s="148" t="s">
        <v>180</v>
      </c>
      <c r="C25" s="199"/>
      <c r="D25" s="159" t="s">
        <v>45</v>
      </c>
      <c r="E25" s="118"/>
      <c r="F25" s="198"/>
      <c r="G25" s="162">
        <f>COUNTIF(H25:AK25,"x")</f>
        <v>2</v>
      </c>
      <c r="H25" s="155">
        <f>INDEX(Thèmes!$C$3:$AS$98,MATCH(Progression!H$3,Thèmes!$C$3:$C$98,0),17)</f>
        <v>0</v>
      </c>
      <c r="I25" s="155" t="str">
        <f>INDEX(Thèmes!$C$3:$AS$98,MATCH(Progression!I$3,Thèmes!$C$3:$C$98,0),17)</f>
        <v>x</v>
      </c>
      <c r="J25" s="155">
        <f>INDEX(Thèmes!$C$3:$AS$98,MATCH(Progression!J$3,Thèmes!$C$3:$C$98,0),17)</f>
        <v>0</v>
      </c>
      <c r="K25" s="155">
        <f>INDEX(Thèmes!$C$3:$AS$98,MATCH(Progression!K$3,Thèmes!$C$3:$C$98,0),17)</f>
        <v>0</v>
      </c>
      <c r="L25" s="155">
        <f>INDEX(Thèmes!$C$3:$AS$98,MATCH(Progression!L$3,Thèmes!$C$3:$C$98,0),17)</f>
        <v>0</v>
      </c>
      <c r="M25" s="155">
        <f>INDEX(Thèmes!$C$3:$AS$98,MATCH(Progression!M$3,Thèmes!$C$3:$C$98,0),17)</f>
        <v>0</v>
      </c>
      <c r="N25" s="155">
        <f>INDEX(Thèmes!$C$3:$AS$98,MATCH(Progression!N$3,Thèmes!$C$3:$C$98,0),17)</f>
        <v>0</v>
      </c>
      <c r="O25" s="155">
        <f>INDEX(Thèmes!$C$3:$AS$98,MATCH(Progression!O$3,Thèmes!$C$3:$C$98,0),17)</f>
        <v>0</v>
      </c>
      <c r="P25" s="155">
        <f>INDEX(Thèmes!$C$3:$AS$98,MATCH(Progression!P$3,Thèmes!$C$3:$C$98,0),17)</f>
        <v>0</v>
      </c>
      <c r="Q25" s="155">
        <f>INDEX(Thèmes!$C$3:$AS$98,MATCH(Progression!Q$3,Thèmes!$C$3:$C$98,0),17)</f>
        <v>0</v>
      </c>
      <c r="R25" s="155">
        <f>INDEX(Thèmes!$C$3:$AS$98,MATCH(Progression!R$3,Thèmes!$C$3:$C$98,0),17)</f>
        <v>0</v>
      </c>
      <c r="S25" s="155">
        <f>INDEX(Thèmes!$C$3:$AS$98,MATCH(Progression!S$3,Thèmes!$C$3:$C$98,0),17)</f>
        <v>0</v>
      </c>
      <c r="T25" s="155">
        <f>INDEX(Thèmes!$C$3:$AS$98,MATCH(Progression!T$3,Thèmes!$C$3:$C$98,0),17)</f>
        <v>0</v>
      </c>
      <c r="U25" s="155">
        <f>INDEX(Thèmes!$C$3:$AS$98,MATCH(Progression!U$3,Thèmes!$C$3:$C$98,0),17)</f>
        <v>0</v>
      </c>
      <c r="V25" s="155">
        <f>INDEX(Thèmes!$C$3:$AS$98,MATCH(Progression!V$3,Thèmes!$C$3:$C$98,0),17)</f>
        <v>0</v>
      </c>
      <c r="W25" s="155">
        <f>INDEX(Thèmes!$C$3:$AS$98,MATCH(Progression!W$3,Thèmes!$C$3:$C$98,0),17)</f>
        <v>0</v>
      </c>
      <c r="X25" s="155">
        <f>INDEX(Thèmes!$C$3:$AS$98,MATCH(Progression!X$3,Thèmes!$C$3:$C$98,0),17)</f>
        <v>0</v>
      </c>
      <c r="Y25" s="155">
        <f>INDEX(Thèmes!$C$3:$AS$98,MATCH(Progression!Y$3,Thèmes!$C$3:$C$98,0),17)</f>
        <v>0</v>
      </c>
      <c r="Z25" s="155">
        <f>INDEX(Thèmes!$C$3:$AS$98,MATCH(Progression!Z$3,Thèmes!$C$3:$C$98,0),17)</f>
        <v>0</v>
      </c>
      <c r="AA25" s="155">
        <f>INDEX(Thèmes!$C$3:$AS$98,MATCH(Progression!AA$3,Thèmes!$C$3:$C$98,0),17)</f>
        <v>0</v>
      </c>
      <c r="AB25" s="155" t="str">
        <f>INDEX(Thèmes!$C$3:$AS$98,MATCH(Progression!AB$3,Thèmes!$C$3:$C$98,0),17)</f>
        <v>x</v>
      </c>
      <c r="AC25" s="155">
        <f>INDEX(Thèmes!$C$3:$AS$98,MATCH(Progression!AC$3,Thèmes!$C$3:$C$98,0),17)</f>
        <v>0</v>
      </c>
      <c r="AD25" s="155">
        <f>INDEX(Thèmes!$C$3:$AS$98,MATCH(Progression!AD$3,Thèmes!$C$3:$C$98,0),17)</f>
        <v>0</v>
      </c>
      <c r="AE25" s="155">
        <f>INDEX(Thèmes!$C$3:$AS$98,MATCH(Progression!AE$3,Thèmes!$C$3:$C$98,0),17)</f>
        <v>0</v>
      </c>
      <c r="AF25" s="155">
        <f>INDEX(Thèmes!$C$3:$AS$98,MATCH(Progression!AF$3,Thèmes!$C$3:$C$98,0),17)</f>
        <v>0</v>
      </c>
      <c r="AG25" s="155">
        <f>INDEX(Thèmes!$C$3:$AS$98,MATCH(Progression!AG$3,Thèmes!$C$3:$C$98,0),17)</f>
        <v>0</v>
      </c>
      <c r="AH25" s="155">
        <f>INDEX(Thèmes!$C$3:$AS$98,MATCH(Progression!AH$3,Thèmes!$C$3:$C$98,0),17)</f>
        <v>0</v>
      </c>
      <c r="AI25" s="155">
        <f>INDEX(Thèmes!$C$3:$AS$98,MATCH(Progression!AI$3,Thèmes!$C$3:$C$98,0),17)</f>
        <v>0</v>
      </c>
      <c r="AJ25" s="155">
        <f>INDEX(Thèmes!$C$3:$AS$98,MATCH(Progression!AJ$3,Thèmes!$C$3:$C$98,0),17)</f>
        <v>0</v>
      </c>
      <c r="AK25" s="155">
        <f>INDEX(Thèmes!$C$3:$AS$98,MATCH(Progression!AK$3,Thèmes!$C$3:$C$98,0),17)</f>
        <v>0</v>
      </c>
      <c r="AL25" s="16"/>
      <c r="AM25" s="67"/>
      <c r="AN25" s="62"/>
      <c r="AO25" s="52"/>
      <c r="AP25" s="57"/>
      <c r="AQ25" s="58"/>
      <c r="AR25" s="58"/>
      <c r="AS25" s="6"/>
      <c r="AT25"/>
    </row>
    <row r="26" spans="1:46" ht="22.5" x14ac:dyDescent="0.25">
      <c r="A26" s="17" t="s">
        <v>67</v>
      </c>
      <c r="B26" s="150" t="s">
        <v>181</v>
      </c>
      <c r="C26" s="199"/>
      <c r="D26" s="159" t="s">
        <v>45</v>
      </c>
      <c r="E26" s="118"/>
      <c r="F26" s="198"/>
      <c r="G26" s="162">
        <f>COUNTIF(H26:AK26,"x")</f>
        <v>0</v>
      </c>
      <c r="H26" s="155">
        <f>INDEX(Thèmes!$C$3:$AS$98,MATCH(Progression!H$3,Thèmes!$C$3:$C$98,0),18)</f>
        <v>0</v>
      </c>
      <c r="I26" s="155">
        <f>INDEX(Thèmes!$C$3:$AS$98,MATCH(Progression!I$3,Thèmes!$C$3:$C$98,0),18)</f>
        <v>0</v>
      </c>
      <c r="J26" s="155">
        <f>INDEX(Thèmes!$C$3:$AS$98,MATCH(Progression!J$3,Thèmes!$C$3:$C$98,0),18)</f>
        <v>0</v>
      </c>
      <c r="K26" s="155">
        <f>INDEX(Thèmes!$C$3:$AS$98,MATCH(Progression!K$3,Thèmes!$C$3:$C$98,0),18)</f>
        <v>0</v>
      </c>
      <c r="L26" s="155">
        <f>INDEX(Thèmes!$C$3:$AS$98,MATCH(Progression!L$3,Thèmes!$C$3:$C$98,0),18)</f>
        <v>0</v>
      </c>
      <c r="M26" s="155">
        <f>INDEX(Thèmes!$C$3:$AS$98,MATCH(Progression!M$3,Thèmes!$C$3:$C$98,0),18)</f>
        <v>0</v>
      </c>
      <c r="N26" s="155">
        <f>INDEX(Thèmes!$C$3:$AS$98,MATCH(Progression!N$3,Thèmes!$C$3:$C$98,0),18)</f>
        <v>0</v>
      </c>
      <c r="O26" s="155">
        <f>INDEX(Thèmes!$C$3:$AS$98,MATCH(Progression!O$3,Thèmes!$C$3:$C$98,0),18)</f>
        <v>0</v>
      </c>
      <c r="P26" s="155">
        <f>INDEX(Thèmes!$C$3:$AS$98,MATCH(Progression!P$3,Thèmes!$C$3:$C$98,0),18)</f>
        <v>0</v>
      </c>
      <c r="Q26" s="155">
        <f>INDEX(Thèmes!$C$3:$AS$98,MATCH(Progression!Q$3,Thèmes!$C$3:$C$98,0),18)</f>
        <v>0</v>
      </c>
      <c r="R26" s="155">
        <f>INDEX(Thèmes!$C$3:$AS$98,MATCH(Progression!R$3,Thèmes!$C$3:$C$98,0),18)</f>
        <v>0</v>
      </c>
      <c r="S26" s="155">
        <f>INDEX(Thèmes!$C$3:$AS$98,MATCH(Progression!S$3,Thèmes!$C$3:$C$98,0),18)</f>
        <v>0</v>
      </c>
      <c r="T26" s="155">
        <f>INDEX(Thèmes!$C$3:$AS$98,MATCH(Progression!T$3,Thèmes!$C$3:$C$98,0),18)</f>
        <v>0</v>
      </c>
      <c r="U26" s="155">
        <f>INDEX(Thèmes!$C$3:$AS$98,MATCH(Progression!U$3,Thèmes!$C$3:$C$98,0),18)</f>
        <v>0</v>
      </c>
      <c r="V26" s="155">
        <f>INDEX(Thèmes!$C$3:$AS$98,MATCH(Progression!V$3,Thèmes!$C$3:$C$98,0),18)</f>
        <v>0</v>
      </c>
      <c r="W26" s="155">
        <f>INDEX(Thèmes!$C$3:$AS$98,MATCH(Progression!W$3,Thèmes!$C$3:$C$98,0),18)</f>
        <v>0</v>
      </c>
      <c r="X26" s="155">
        <f>INDEX(Thèmes!$C$3:$AS$98,MATCH(Progression!X$3,Thèmes!$C$3:$C$98,0),18)</f>
        <v>0</v>
      </c>
      <c r="Y26" s="155">
        <f>INDEX(Thèmes!$C$3:$AS$98,MATCH(Progression!Y$3,Thèmes!$C$3:$C$98,0),18)</f>
        <v>0</v>
      </c>
      <c r="Z26" s="155">
        <f>INDEX(Thèmes!$C$3:$AS$98,MATCH(Progression!Z$3,Thèmes!$C$3:$C$98,0),18)</f>
        <v>0</v>
      </c>
      <c r="AA26" s="155">
        <f>INDEX(Thèmes!$C$3:$AS$98,MATCH(Progression!AA$3,Thèmes!$C$3:$C$98,0),18)</f>
        <v>0</v>
      </c>
      <c r="AB26" s="155">
        <f>INDEX(Thèmes!$C$3:$AS$98,MATCH(Progression!AB$3,Thèmes!$C$3:$C$98,0),18)</f>
        <v>0</v>
      </c>
      <c r="AC26" s="155">
        <f>INDEX(Thèmes!$C$3:$AS$98,MATCH(Progression!AC$3,Thèmes!$C$3:$C$98,0),18)</f>
        <v>0</v>
      </c>
      <c r="AD26" s="155">
        <f>INDEX(Thèmes!$C$3:$AS$98,MATCH(Progression!AD$3,Thèmes!$C$3:$C$98,0),18)</f>
        <v>0</v>
      </c>
      <c r="AE26" s="155">
        <f>INDEX(Thèmes!$C$3:$AS$98,MATCH(Progression!AE$3,Thèmes!$C$3:$C$98,0),18)</f>
        <v>0</v>
      </c>
      <c r="AF26" s="155">
        <f>INDEX(Thèmes!$C$3:$AS$98,MATCH(Progression!AF$3,Thèmes!$C$3:$C$98,0),18)</f>
        <v>0</v>
      </c>
      <c r="AG26" s="155">
        <f>INDEX(Thèmes!$C$3:$AS$98,MATCH(Progression!AG$3,Thèmes!$C$3:$C$98,0),18)</f>
        <v>0</v>
      </c>
      <c r="AH26" s="155">
        <f>INDEX(Thèmes!$C$3:$AS$98,MATCH(Progression!AH$3,Thèmes!$C$3:$C$98,0),18)</f>
        <v>0</v>
      </c>
      <c r="AI26" s="155">
        <f>INDEX(Thèmes!$C$3:$AS$98,MATCH(Progression!AI$3,Thèmes!$C$3:$C$98,0),18)</f>
        <v>0</v>
      </c>
      <c r="AJ26" s="155">
        <f>INDEX(Thèmes!$C$3:$AS$98,MATCH(Progression!AJ$3,Thèmes!$C$3:$C$98,0),18)</f>
        <v>0</v>
      </c>
      <c r="AK26" s="155">
        <f>INDEX(Thèmes!$C$3:$AS$98,MATCH(Progression!AK$3,Thèmes!$C$3:$C$98,0),18)</f>
        <v>0</v>
      </c>
      <c r="AL26" s="16"/>
      <c r="AM26" s="67"/>
      <c r="AN26" s="56"/>
      <c r="AO26" s="52"/>
      <c r="AP26" s="57"/>
      <c r="AQ26" s="58"/>
      <c r="AR26" s="58"/>
      <c r="AS26" s="6"/>
      <c r="AT26"/>
    </row>
    <row r="27" spans="1:46" ht="23.25" x14ac:dyDescent="0.25">
      <c r="A27" s="17" t="s">
        <v>68</v>
      </c>
      <c r="B27" s="149" t="s">
        <v>178</v>
      </c>
      <c r="C27" s="197" t="s">
        <v>45</v>
      </c>
      <c r="D27" s="118"/>
      <c r="E27" s="118"/>
      <c r="F27" s="198"/>
      <c r="G27" s="162">
        <f>COUNTIF(H27:AK27,"x")</f>
        <v>4</v>
      </c>
      <c r="H27" s="155">
        <f>INDEX(Thèmes!$C$3:$AS$98,MATCH(Progression!H$3,Thèmes!$C$3:$C$98,0),19)</f>
        <v>0</v>
      </c>
      <c r="I27" s="155">
        <f>INDEX(Thèmes!$C$3:$AS$98,MATCH(Progression!I$3,Thèmes!$C$3:$C$98,0),19)</f>
        <v>0</v>
      </c>
      <c r="J27" s="155">
        <f>INDEX(Thèmes!$C$3:$AS$98,MATCH(Progression!J$3,Thèmes!$C$3:$C$98,0),19)</f>
        <v>0</v>
      </c>
      <c r="K27" s="155">
        <f>INDEX(Thèmes!$C$3:$AS$98,MATCH(Progression!K$3,Thèmes!$C$3:$C$98,0),19)</f>
        <v>0</v>
      </c>
      <c r="L27" s="155">
        <f>INDEX(Thèmes!$C$3:$AS$98,MATCH(Progression!L$3,Thèmes!$C$3:$C$98,0),19)</f>
        <v>0</v>
      </c>
      <c r="M27" s="155">
        <f>INDEX(Thèmes!$C$3:$AS$98,MATCH(Progression!M$3,Thèmes!$C$3:$C$98,0),19)</f>
        <v>0</v>
      </c>
      <c r="N27" s="155">
        <f>INDEX(Thèmes!$C$3:$AS$98,MATCH(Progression!N$3,Thèmes!$C$3:$C$98,0),19)</f>
        <v>0</v>
      </c>
      <c r="O27" s="155">
        <f>INDEX(Thèmes!$C$3:$AS$98,MATCH(Progression!O$3,Thèmes!$C$3:$C$98,0),19)</f>
        <v>0</v>
      </c>
      <c r="P27" s="155" t="str">
        <f>INDEX(Thèmes!$C$3:$AS$98,MATCH(Progression!P$3,Thèmes!$C$3:$C$98,0),19)</f>
        <v>x</v>
      </c>
      <c r="Q27" s="155">
        <f>INDEX(Thèmes!$C$3:$AS$98,MATCH(Progression!Q$3,Thèmes!$C$3:$C$98,0),19)</f>
        <v>0</v>
      </c>
      <c r="R27" s="155">
        <f>INDEX(Thèmes!$C$3:$AS$98,MATCH(Progression!R$3,Thèmes!$C$3:$C$98,0),19)</f>
        <v>0</v>
      </c>
      <c r="S27" s="155">
        <f>INDEX(Thèmes!$C$3:$AS$98,MATCH(Progression!S$3,Thèmes!$C$3:$C$98,0),19)</f>
        <v>0</v>
      </c>
      <c r="T27" s="155">
        <f>INDEX(Thèmes!$C$3:$AS$98,MATCH(Progression!T$3,Thèmes!$C$3:$C$98,0),19)</f>
        <v>0</v>
      </c>
      <c r="U27" s="155">
        <f>INDEX(Thèmes!$C$3:$AS$98,MATCH(Progression!U$3,Thèmes!$C$3:$C$98,0),19)</f>
        <v>0</v>
      </c>
      <c r="V27" s="155">
        <f>INDEX(Thèmes!$C$3:$AS$98,MATCH(Progression!V$3,Thèmes!$C$3:$C$98,0),19)</f>
        <v>0</v>
      </c>
      <c r="W27" s="155">
        <f>INDEX(Thèmes!$C$3:$AS$98,MATCH(Progression!W$3,Thèmes!$C$3:$C$98,0),19)</f>
        <v>0</v>
      </c>
      <c r="X27" s="155" t="str">
        <f>INDEX(Thèmes!$C$3:$AS$98,MATCH(Progression!X$3,Thèmes!$C$3:$C$98,0),19)</f>
        <v>x</v>
      </c>
      <c r="Y27" s="155">
        <f>INDEX(Thèmes!$C$3:$AS$98,MATCH(Progression!Y$3,Thèmes!$C$3:$C$98,0),19)</f>
        <v>0</v>
      </c>
      <c r="Z27" s="155">
        <f>INDEX(Thèmes!$C$3:$AS$98,MATCH(Progression!Z$3,Thèmes!$C$3:$C$98,0),19)</f>
        <v>0</v>
      </c>
      <c r="AA27" s="155">
        <f>INDEX(Thèmes!$C$3:$AS$98,MATCH(Progression!AA$3,Thèmes!$C$3:$C$98,0),19)</f>
        <v>0</v>
      </c>
      <c r="AB27" s="155">
        <f>INDEX(Thèmes!$C$3:$AS$98,MATCH(Progression!AB$3,Thèmes!$C$3:$C$98,0),19)</f>
        <v>0</v>
      </c>
      <c r="AC27" s="155">
        <f>INDEX(Thèmes!$C$3:$AS$98,MATCH(Progression!AC$3,Thèmes!$C$3:$C$98,0),19)</f>
        <v>0</v>
      </c>
      <c r="AD27" s="155">
        <f>INDEX(Thèmes!$C$3:$AS$98,MATCH(Progression!AD$3,Thèmes!$C$3:$C$98,0),19)</f>
        <v>0</v>
      </c>
      <c r="AE27" s="155">
        <f>INDEX(Thèmes!$C$3:$AS$98,MATCH(Progression!AE$3,Thèmes!$C$3:$C$98,0),19)</f>
        <v>0</v>
      </c>
      <c r="AF27" s="155" t="str">
        <f>INDEX(Thèmes!$C$3:$AS$98,MATCH(Progression!AF$3,Thèmes!$C$3:$C$98,0),19)</f>
        <v>x</v>
      </c>
      <c r="AG27" s="155">
        <f>INDEX(Thèmes!$C$3:$AS$98,MATCH(Progression!AG$3,Thèmes!$C$3:$C$98,0),19)</f>
        <v>0</v>
      </c>
      <c r="AH27" s="155">
        <f>INDEX(Thèmes!$C$3:$AS$98,MATCH(Progression!AH$3,Thèmes!$C$3:$C$98,0),19)</f>
        <v>0</v>
      </c>
      <c r="AI27" s="155">
        <f>INDEX(Thèmes!$C$3:$AS$98,MATCH(Progression!AI$3,Thèmes!$C$3:$C$98,0),19)</f>
        <v>0</v>
      </c>
      <c r="AJ27" s="155">
        <f>INDEX(Thèmes!$C$3:$AS$98,MATCH(Progression!AJ$3,Thèmes!$C$3:$C$98,0),19)</f>
        <v>0</v>
      </c>
      <c r="AK27" s="155" t="str">
        <f>INDEX(Thèmes!$C$3:$AS$98,MATCH(Progression!AK$3,Thèmes!$C$3:$C$98,0),19)</f>
        <v>x</v>
      </c>
      <c r="AL27" s="16"/>
      <c r="AM27" s="67"/>
      <c r="AN27" s="56"/>
      <c r="AO27" s="52"/>
      <c r="AP27" s="57"/>
      <c r="AQ27" s="58"/>
      <c r="AR27" s="58"/>
      <c r="AS27" s="6"/>
      <c r="AT27"/>
    </row>
    <row r="28" spans="1:46" ht="15.75" x14ac:dyDescent="0.25">
      <c r="A28" s="222" t="s">
        <v>69</v>
      </c>
      <c r="B28" s="222"/>
      <c r="C28" s="202"/>
      <c r="D28" s="158"/>
      <c r="E28" s="158"/>
      <c r="F28" s="203"/>
      <c r="G28" s="163"/>
      <c r="H28" s="156"/>
      <c r="I28" s="71"/>
      <c r="J28" s="71"/>
      <c r="K28" s="71"/>
      <c r="L28" s="71"/>
      <c r="M28" s="71"/>
      <c r="N28" s="71"/>
      <c r="O28" s="71"/>
      <c r="P28" s="50"/>
      <c r="Q28" s="50"/>
      <c r="R28" s="50"/>
      <c r="S28" s="50"/>
      <c r="T28" s="50"/>
      <c r="U28" s="51"/>
      <c r="V28" s="51"/>
      <c r="W28" s="51"/>
      <c r="X28" s="51"/>
      <c r="Y28" s="51"/>
      <c r="Z28" s="5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16"/>
      <c r="AM28" s="67"/>
      <c r="AN28" s="56"/>
      <c r="AO28" s="52"/>
      <c r="AP28" s="57"/>
      <c r="AQ28" s="58"/>
      <c r="AR28" s="58"/>
    </row>
    <row r="29" spans="1:46" ht="22.5" x14ac:dyDescent="0.25">
      <c r="A29" s="17" t="s">
        <v>70</v>
      </c>
      <c r="B29" s="148" t="s">
        <v>184</v>
      </c>
      <c r="C29" s="199"/>
      <c r="D29" s="118"/>
      <c r="E29" s="159" t="s">
        <v>45</v>
      </c>
      <c r="F29" s="198"/>
      <c r="G29" s="162">
        <f>COUNTIF(H29:AK29,"x")</f>
        <v>3</v>
      </c>
      <c r="H29" s="155">
        <f>INDEX(Thèmes!$C$3:$AS$98,MATCH(Progression!H$3,Thèmes!$C$3:$C$98,0),20)</f>
        <v>0</v>
      </c>
      <c r="I29" s="155">
        <f>INDEX(Thèmes!$C$3:$AS$98,MATCH(Progression!I$3,Thèmes!$C$3:$C$98,0),20)</f>
        <v>0</v>
      </c>
      <c r="J29" s="155">
        <f>INDEX(Thèmes!$C$3:$AS$98,MATCH(Progression!J$3,Thèmes!$C$3:$C$98,0),20)</f>
        <v>0</v>
      </c>
      <c r="K29" s="155">
        <f>INDEX(Thèmes!$C$3:$AS$98,MATCH(Progression!K$3,Thèmes!$C$3:$C$98,0),20)</f>
        <v>0</v>
      </c>
      <c r="L29" s="155">
        <f>INDEX(Thèmes!$C$3:$AS$98,MATCH(Progression!L$3,Thèmes!$C$3:$C$98,0),20)</f>
        <v>0</v>
      </c>
      <c r="M29" s="155">
        <f>INDEX(Thèmes!$C$3:$AS$98,MATCH(Progression!M$3,Thèmes!$C$3:$C$98,0),20)</f>
        <v>0</v>
      </c>
      <c r="N29" s="155" t="str">
        <f>INDEX(Thèmes!$C$3:$AS$98,MATCH(Progression!N$3,Thèmes!$C$3:$C$98,0),20)</f>
        <v>x</v>
      </c>
      <c r="O29" s="155">
        <f>INDEX(Thèmes!$C$3:$AS$98,MATCH(Progression!O$3,Thèmes!$C$3:$C$98,0),20)</f>
        <v>0</v>
      </c>
      <c r="P29" s="155">
        <f>INDEX(Thèmes!$C$3:$AS$98,MATCH(Progression!P$3,Thèmes!$C$3:$C$98,0),20)</f>
        <v>0</v>
      </c>
      <c r="Q29" s="155">
        <f>INDEX(Thèmes!$C$3:$AS$98,MATCH(Progression!Q$3,Thèmes!$C$3:$C$98,0),20)</f>
        <v>0</v>
      </c>
      <c r="R29" s="155">
        <f>INDEX(Thèmes!$C$3:$AS$98,MATCH(Progression!R$3,Thèmes!$C$3:$C$98,0),20)</f>
        <v>0</v>
      </c>
      <c r="S29" s="155">
        <f>INDEX(Thèmes!$C$3:$AS$98,MATCH(Progression!S$3,Thèmes!$C$3:$C$98,0),20)</f>
        <v>0</v>
      </c>
      <c r="T29" s="155">
        <f>INDEX(Thèmes!$C$3:$AS$98,MATCH(Progression!T$3,Thèmes!$C$3:$C$98,0),20)</f>
        <v>0</v>
      </c>
      <c r="U29" s="155">
        <f>INDEX(Thèmes!$C$3:$AS$98,MATCH(Progression!U$3,Thèmes!$C$3:$C$98,0),20)</f>
        <v>0</v>
      </c>
      <c r="V29" s="155" t="str">
        <f>INDEX(Thèmes!$C$3:$AS$98,MATCH(Progression!V$3,Thèmes!$C$3:$C$98,0),20)</f>
        <v>x</v>
      </c>
      <c r="W29" s="155">
        <f>INDEX(Thèmes!$C$3:$AS$98,MATCH(Progression!W$3,Thèmes!$C$3:$C$98,0),20)</f>
        <v>0</v>
      </c>
      <c r="X29" s="155">
        <f>INDEX(Thèmes!$C$3:$AS$98,MATCH(Progression!X$3,Thèmes!$C$3:$C$98,0),20)</f>
        <v>0</v>
      </c>
      <c r="Y29" s="155">
        <f>INDEX(Thèmes!$C$3:$AS$98,MATCH(Progression!Y$3,Thèmes!$C$3:$C$98,0),20)</f>
        <v>0</v>
      </c>
      <c r="Z29" s="155">
        <f>INDEX(Thèmes!$C$3:$AS$98,MATCH(Progression!Z$3,Thèmes!$C$3:$C$98,0),20)</f>
        <v>0</v>
      </c>
      <c r="AA29" s="155">
        <f>INDEX(Thèmes!$C$3:$AS$98,MATCH(Progression!AA$3,Thèmes!$C$3:$C$98,0),20)</f>
        <v>0</v>
      </c>
      <c r="AB29" s="155">
        <f>INDEX(Thèmes!$C$3:$AS$98,MATCH(Progression!AB$3,Thèmes!$C$3:$C$98,0),20)</f>
        <v>0</v>
      </c>
      <c r="AC29" s="155">
        <f>INDEX(Thèmes!$C$3:$AS$98,MATCH(Progression!AC$3,Thèmes!$C$3:$C$98,0),20)</f>
        <v>0</v>
      </c>
      <c r="AD29" s="155">
        <f>INDEX(Thèmes!$C$3:$AS$98,MATCH(Progression!AD$3,Thèmes!$C$3:$C$98,0),20)</f>
        <v>0</v>
      </c>
      <c r="AE29" s="155">
        <f>INDEX(Thèmes!$C$3:$AS$98,MATCH(Progression!AE$3,Thèmes!$C$3:$C$98,0),20)</f>
        <v>0</v>
      </c>
      <c r="AF29" s="155">
        <f>INDEX(Thèmes!$C$3:$AS$98,MATCH(Progression!AF$3,Thèmes!$C$3:$C$98,0),20)</f>
        <v>0</v>
      </c>
      <c r="AG29" s="155">
        <f>INDEX(Thèmes!$C$3:$AS$98,MATCH(Progression!AG$3,Thèmes!$C$3:$C$98,0),20)</f>
        <v>0</v>
      </c>
      <c r="AH29" s="155">
        <f>INDEX(Thèmes!$C$3:$AS$98,MATCH(Progression!AH$3,Thèmes!$C$3:$C$98,0),20)</f>
        <v>0</v>
      </c>
      <c r="AI29" s="155">
        <f>INDEX(Thèmes!$C$3:$AS$98,MATCH(Progression!AI$3,Thèmes!$C$3:$C$98,0),20)</f>
        <v>0</v>
      </c>
      <c r="AJ29" s="155" t="str">
        <f>INDEX(Thèmes!$C$3:$AS$98,MATCH(Progression!AJ$3,Thèmes!$C$3:$C$98,0),20)</f>
        <v>x</v>
      </c>
      <c r="AK29" s="155">
        <f>INDEX(Thèmes!$C$3:$AS$98,MATCH(Progression!AK$3,Thèmes!$C$3:$C$98,0),20)</f>
        <v>0</v>
      </c>
      <c r="AL29" s="16"/>
      <c r="AM29" s="67"/>
      <c r="AN29" s="56"/>
      <c r="AO29" s="52"/>
      <c r="AP29" s="57"/>
      <c r="AQ29" s="58"/>
      <c r="AR29" s="58"/>
    </row>
    <row r="30" spans="1:46" ht="23.25" x14ac:dyDescent="0.25">
      <c r="A30" s="17" t="s">
        <v>71</v>
      </c>
      <c r="B30" s="149" t="s">
        <v>183</v>
      </c>
      <c r="C30" s="199"/>
      <c r="D30" s="118"/>
      <c r="E30" s="118"/>
      <c r="F30" s="204" t="s">
        <v>45</v>
      </c>
      <c r="G30" s="162">
        <f>COUNTIF(H30:AK30,"x")</f>
        <v>5</v>
      </c>
      <c r="H30" s="155">
        <f>INDEX(Thèmes!$C$3:$AS$98,MATCH(Progression!H$3,Thèmes!$C$3:$C$98,0),21)</f>
        <v>0</v>
      </c>
      <c r="I30" s="155">
        <f>INDEX(Thèmes!$C$3:$AS$98,MATCH(Progression!I$3,Thèmes!$C$3:$C$98,0),21)</f>
        <v>0</v>
      </c>
      <c r="J30" s="155" t="str">
        <f>INDEX(Thèmes!$C$3:$AS$98,MATCH(Progression!J$3,Thèmes!$C$3:$C$98,0),21)</f>
        <v>x</v>
      </c>
      <c r="K30" s="155">
        <f>INDEX(Thèmes!$C$3:$AS$98,MATCH(Progression!K$3,Thèmes!$C$3:$C$98,0),21)</f>
        <v>0</v>
      </c>
      <c r="L30" s="155">
        <f>INDEX(Thèmes!$C$3:$AS$98,MATCH(Progression!L$3,Thèmes!$C$3:$C$98,0),21)</f>
        <v>0</v>
      </c>
      <c r="M30" s="155" t="str">
        <f>INDEX(Thèmes!$C$3:$AS$98,MATCH(Progression!M$3,Thèmes!$C$3:$C$98,0),21)</f>
        <v>x</v>
      </c>
      <c r="N30" s="155" t="str">
        <f>INDEX(Thèmes!$C$3:$AS$98,MATCH(Progression!N$3,Thèmes!$C$3:$C$98,0),21)</f>
        <v>x</v>
      </c>
      <c r="O30" s="155" t="str">
        <f>INDEX(Thèmes!$C$3:$AS$98,MATCH(Progression!O$3,Thèmes!$C$3:$C$98,0),21)</f>
        <v>x</v>
      </c>
      <c r="P30" s="155">
        <f>INDEX(Thèmes!$C$3:$AS$98,MATCH(Progression!P$3,Thèmes!$C$3:$C$98,0),21)</f>
        <v>0</v>
      </c>
      <c r="Q30" s="155">
        <f>INDEX(Thèmes!$C$3:$AS$98,MATCH(Progression!Q$3,Thèmes!$C$3:$C$98,0),21)</f>
        <v>0</v>
      </c>
      <c r="R30" s="155">
        <f>INDEX(Thèmes!$C$3:$AS$98,MATCH(Progression!R$3,Thèmes!$C$3:$C$98,0),21)</f>
        <v>0</v>
      </c>
      <c r="S30" s="155">
        <f>INDEX(Thèmes!$C$3:$AS$98,MATCH(Progression!S$3,Thèmes!$C$3:$C$98,0),21)</f>
        <v>0</v>
      </c>
      <c r="T30" s="155">
        <f>INDEX(Thèmes!$C$3:$AS$98,MATCH(Progression!T$3,Thèmes!$C$3:$C$98,0),21)</f>
        <v>0</v>
      </c>
      <c r="U30" s="155">
        <f>INDEX(Thèmes!$C$3:$AS$98,MATCH(Progression!U$3,Thèmes!$C$3:$C$98,0),21)</f>
        <v>0</v>
      </c>
      <c r="V30" s="155">
        <f>INDEX(Thèmes!$C$3:$AS$98,MATCH(Progression!V$3,Thèmes!$C$3:$C$98,0),21)</f>
        <v>0</v>
      </c>
      <c r="W30" s="155">
        <f>INDEX(Thèmes!$C$3:$AS$98,MATCH(Progression!W$3,Thèmes!$C$3:$C$98,0),21)</f>
        <v>0</v>
      </c>
      <c r="X30" s="155">
        <f>INDEX(Thèmes!$C$3:$AS$98,MATCH(Progression!X$3,Thèmes!$C$3:$C$98,0),21)</f>
        <v>0</v>
      </c>
      <c r="Y30" s="155">
        <f>INDEX(Thèmes!$C$3:$AS$98,MATCH(Progression!Y$3,Thèmes!$C$3:$C$98,0),21)</f>
        <v>0</v>
      </c>
      <c r="Z30" s="155">
        <f>INDEX(Thèmes!$C$3:$AS$98,MATCH(Progression!Z$3,Thèmes!$C$3:$C$98,0),21)</f>
        <v>0</v>
      </c>
      <c r="AA30" s="155">
        <f>INDEX(Thèmes!$C$3:$AS$98,MATCH(Progression!AA$3,Thèmes!$C$3:$C$98,0),21)</f>
        <v>0</v>
      </c>
      <c r="AB30" s="155">
        <f>INDEX(Thèmes!$C$3:$AS$98,MATCH(Progression!AB$3,Thèmes!$C$3:$C$98,0),21)</f>
        <v>0</v>
      </c>
      <c r="AC30" s="155">
        <f>INDEX(Thèmes!$C$3:$AS$98,MATCH(Progression!AC$3,Thèmes!$C$3:$C$98,0),21)</f>
        <v>0</v>
      </c>
      <c r="AD30" s="155">
        <f>INDEX(Thèmes!$C$3:$AS$98,MATCH(Progression!AD$3,Thèmes!$C$3:$C$98,0),21)</f>
        <v>0</v>
      </c>
      <c r="AE30" s="155">
        <f>INDEX(Thèmes!$C$3:$AS$98,MATCH(Progression!AE$3,Thèmes!$C$3:$C$98,0),21)</f>
        <v>0</v>
      </c>
      <c r="AF30" s="155">
        <f>INDEX(Thèmes!$C$3:$AS$98,MATCH(Progression!AF$3,Thèmes!$C$3:$C$98,0),21)</f>
        <v>0</v>
      </c>
      <c r="AG30" s="155">
        <f>INDEX(Thèmes!$C$3:$AS$98,MATCH(Progression!AG$3,Thèmes!$C$3:$C$98,0),21)</f>
        <v>0</v>
      </c>
      <c r="AH30" s="155">
        <f>INDEX(Thèmes!$C$3:$AS$98,MATCH(Progression!AH$3,Thèmes!$C$3:$C$98,0),21)</f>
        <v>0</v>
      </c>
      <c r="AI30" s="155">
        <f>INDEX(Thèmes!$C$3:$AS$98,MATCH(Progression!AI$3,Thèmes!$C$3:$C$98,0),21)</f>
        <v>0</v>
      </c>
      <c r="AJ30" s="155" t="str">
        <f>INDEX(Thèmes!$C$3:$AS$98,MATCH(Progression!AJ$3,Thèmes!$C$3:$C$98,0),21)</f>
        <v>x</v>
      </c>
      <c r="AK30" s="155">
        <f>INDEX(Thèmes!$C$3:$AS$98,MATCH(Progression!AK$3,Thèmes!$C$3:$C$98,0),21)</f>
        <v>0</v>
      </c>
      <c r="AL30" s="16"/>
      <c r="AM30" s="67"/>
      <c r="AN30" s="56"/>
      <c r="AO30" s="52"/>
      <c r="AP30" s="57"/>
      <c r="AQ30" s="58"/>
      <c r="AR30" s="58"/>
    </row>
    <row r="31" spans="1:46" ht="15.75" x14ac:dyDescent="0.25">
      <c r="A31" s="222" t="s">
        <v>72</v>
      </c>
      <c r="B31" s="222"/>
      <c r="C31" s="202"/>
      <c r="D31" s="158"/>
      <c r="E31" s="158"/>
      <c r="F31" s="203"/>
      <c r="G31" s="163"/>
      <c r="H31" s="156"/>
      <c r="I31" s="71"/>
      <c r="J31" s="71"/>
      <c r="K31" s="71"/>
      <c r="L31" s="71"/>
      <c r="M31" s="71"/>
      <c r="N31" s="71"/>
      <c r="O31" s="71"/>
      <c r="P31" s="50"/>
      <c r="Q31" s="50"/>
      <c r="R31" s="50"/>
      <c r="S31" s="50"/>
      <c r="T31" s="50"/>
      <c r="U31" s="51"/>
      <c r="V31" s="51"/>
      <c r="W31" s="51"/>
      <c r="X31" s="51"/>
      <c r="Y31" s="51"/>
      <c r="Z31" s="5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16"/>
      <c r="AM31" s="67"/>
      <c r="AN31" s="56"/>
      <c r="AO31" s="52"/>
      <c r="AP31" s="57"/>
      <c r="AQ31" s="58"/>
      <c r="AR31" s="58"/>
    </row>
    <row r="32" spans="1:46" x14ac:dyDescent="0.25">
      <c r="A32" s="17" t="s">
        <v>73</v>
      </c>
      <c r="B32" s="148" t="s">
        <v>189</v>
      </c>
      <c r="C32" s="199"/>
      <c r="D32" s="118"/>
      <c r="E32" s="159" t="s">
        <v>45</v>
      </c>
      <c r="F32" s="198"/>
      <c r="G32" s="162">
        <f>COUNTIF(H32:AK32,"x")</f>
        <v>2</v>
      </c>
      <c r="H32" s="155">
        <f>INDEX(Thèmes!$C$3:$AS$98,MATCH(Progression!H$3,Thèmes!$C$3:$C$98,0),22)</f>
        <v>0</v>
      </c>
      <c r="I32" s="155">
        <f>INDEX(Thèmes!$C$3:$AS$98,MATCH(Progression!I$3,Thèmes!$C$3:$C$98,0),22)</f>
        <v>0</v>
      </c>
      <c r="J32" s="155">
        <f>INDEX(Thèmes!$C$3:$AS$98,MATCH(Progression!J$3,Thèmes!$C$3:$C$98,0),22)</f>
        <v>0</v>
      </c>
      <c r="K32" s="155">
        <f>INDEX(Thèmes!$C$3:$AS$98,MATCH(Progression!K$3,Thèmes!$C$3:$C$98,0),22)</f>
        <v>0</v>
      </c>
      <c r="L32" s="155">
        <f>INDEX(Thèmes!$C$3:$AS$98,MATCH(Progression!L$3,Thèmes!$C$3:$C$98,0),22)</f>
        <v>0</v>
      </c>
      <c r="M32" s="155">
        <f>INDEX(Thèmes!$C$3:$AS$98,MATCH(Progression!M$3,Thèmes!$C$3:$C$98,0),22)</f>
        <v>0</v>
      </c>
      <c r="N32" s="155">
        <f>INDEX(Thèmes!$C$3:$AS$98,MATCH(Progression!N$3,Thèmes!$C$3:$C$98,0),22)</f>
        <v>0</v>
      </c>
      <c r="O32" s="155">
        <f>INDEX(Thèmes!$C$3:$AS$98,MATCH(Progression!O$3,Thèmes!$C$3:$C$98,0),22)</f>
        <v>0</v>
      </c>
      <c r="P32" s="155">
        <f>INDEX(Thèmes!$C$3:$AS$98,MATCH(Progression!P$3,Thèmes!$C$3:$C$98,0),22)</f>
        <v>0</v>
      </c>
      <c r="Q32" s="155">
        <f>INDEX(Thèmes!$C$3:$AS$98,MATCH(Progression!Q$3,Thèmes!$C$3:$C$98,0),22)</f>
        <v>0</v>
      </c>
      <c r="R32" s="155">
        <f>INDEX(Thèmes!$C$3:$AS$98,MATCH(Progression!R$3,Thèmes!$C$3:$C$98,0),22)</f>
        <v>0</v>
      </c>
      <c r="S32" s="155">
        <f>INDEX(Thèmes!$C$3:$AS$98,MATCH(Progression!S$3,Thèmes!$C$3:$C$98,0),22)</f>
        <v>0</v>
      </c>
      <c r="T32" s="155">
        <f>INDEX(Thèmes!$C$3:$AS$98,MATCH(Progression!T$3,Thèmes!$C$3:$C$98,0),22)</f>
        <v>0</v>
      </c>
      <c r="U32" s="155">
        <f>INDEX(Thèmes!$C$3:$AS$98,MATCH(Progression!U$3,Thèmes!$C$3:$C$98,0),22)</f>
        <v>0</v>
      </c>
      <c r="V32" s="155">
        <f>INDEX(Thèmes!$C$3:$AS$98,MATCH(Progression!V$3,Thèmes!$C$3:$C$98,0),22)</f>
        <v>0</v>
      </c>
      <c r="W32" s="155" t="str">
        <f>INDEX(Thèmes!$C$3:$AS$98,MATCH(Progression!W$3,Thèmes!$C$3:$C$98,0),22)</f>
        <v>x</v>
      </c>
      <c r="X32" s="155">
        <f>INDEX(Thèmes!$C$3:$AS$98,MATCH(Progression!X$3,Thèmes!$C$3:$C$98,0),22)</f>
        <v>0</v>
      </c>
      <c r="Y32" s="155">
        <f>INDEX(Thèmes!$C$3:$AS$98,MATCH(Progression!Y$3,Thèmes!$C$3:$C$98,0),22)</f>
        <v>0</v>
      </c>
      <c r="Z32" s="155">
        <f>INDEX(Thèmes!$C$3:$AS$98,MATCH(Progression!Z$3,Thèmes!$C$3:$C$98,0),22)</f>
        <v>0</v>
      </c>
      <c r="AA32" s="155">
        <f>INDEX(Thèmes!$C$3:$AS$98,MATCH(Progression!AA$3,Thèmes!$C$3:$C$98,0),22)</f>
        <v>0</v>
      </c>
      <c r="AB32" s="155">
        <f>INDEX(Thèmes!$C$3:$AS$98,MATCH(Progression!AB$3,Thèmes!$C$3:$C$98,0),22)</f>
        <v>0</v>
      </c>
      <c r="AC32" s="155">
        <f>INDEX(Thèmes!$C$3:$AS$98,MATCH(Progression!AC$3,Thèmes!$C$3:$C$98,0),22)</f>
        <v>0</v>
      </c>
      <c r="AD32" s="155">
        <f>INDEX(Thèmes!$C$3:$AS$98,MATCH(Progression!AD$3,Thèmes!$C$3:$C$98,0),22)</f>
        <v>0</v>
      </c>
      <c r="AE32" s="155">
        <f>INDEX(Thèmes!$C$3:$AS$98,MATCH(Progression!AE$3,Thèmes!$C$3:$C$98,0),22)</f>
        <v>0</v>
      </c>
      <c r="AF32" s="155">
        <f>INDEX(Thèmes!$C$3:$AS$98,MATCH(Progression!AF$3,Thèmes!$C$3:$C$98,0),22)</f>
        <v>0</v>
      </c>
      <c r="AG32" s="155" t="str">
        <f>INDEX(Thèmes!$C$3:$AS$98,MATCH(Progression!AG$3,Thèmes!$C$3:$C$98,0),22)</f>
        <v>x</v>
      </c>
      <c r="AH32" s="155">
        <f>INDEX(Thèmes!$C$3:$AS$98,MATCH(Progression!AH$3,Thèmes!$C$3:$C$98,0),22)</f>
        <v>0</v>
      </c>
      <c r="AI32" s="155">
        <f>INDEX(Thèmes!$C$3:$AS$98,MATCH(Progression!AI$3,Thèmes!$C$3:$C$98,0),22)</f>
        <v>0</v>
      </c>
      <c r="AJ32" s="155">
        <f>INDEX(Thèmes!$C$3:$AS$98,MATCH(Progression!AJ$3,Thèmes!$C$3:$C$98,0),22)</f>
        <v>0</v>
      </c>
      <c r="AK32" s="155">
        <f>INDEX(Thèmes!$C$3:$AS$98,MATCH(Progression!AK$3,Thèmes!$C$3:$C$98,0),22)</f>
        <v>0</v>
      </c>
      <c r="AM32" s="40"/>
      <c r="AN32" s="53"/>
      <c r="AO32" s="52"/>
      <c r="AP32" s="52"/>
      <c r="AQ32" s="52"/>
      <c r="AR32" s="54"/>
    </row>
    <row r="33" spans="1:46" x14ac:dyDescent="0.25">
      <c r="A33" s="17" t="s">
        <v>74</v>
      </c>
      <c r="B33" s="148" t="s">
        <v>190</v>
      </c>
      <c r="C33" s="197" t="s">
        <v>45</v>
      </c>
      <c r="D33" s="118"/>
      <c r="E33" s="118"/>
      <c r="F33" s="198"/>
      <c r="G33" s="162">
        <f>COUNTIF(H33:AK33,"x")</f>
        <v>0</v>
      </c>
      <c r="H33" s="155">
        <f>INDEX(Thèmes!$C$3:$AS$98,MATCH(Progression!H$3,Thèmes!$C$3:$C$98,0),23)</f>
        <v>0</v>
      </c>
      <c r="I33" s="155">
        <f>INDEX(Thèmes!$C$3:$AS$98,MATCH(Progression!I$3,Thèmes!$C$3:$C$98,0),23)</f>
        <v>0</v>
      </c>
      <c r="J33" s="155">
        <f>INDEX(Thèmes!$C$3:$AS$98,MATCH(Progression!J$3,Thèmes!$C$3:$C$98,0),23)</f>
        <v>0</v>
      </c>
      <c r="K33" s="155">
        <f>INDEX(Thèmes!$C$3:$AS$98,MATCH(Progression!K$3,Thèmes!$C$3:$C$98,0),23)</f>
        <v>0</v>
      </c>
      <c r="L33" s="155">
        <f>INDEX(Thèmes!$C$3:$AS$98,MATCH(Progression!L$3,Thèmes!$C$3:$C$98,0),23)</f>
        <v>0</v>
      </c>
      <c r="M33" s="155">
        <f>INDEX(Thèmes!$C$3:$AS$98,MATCH(Progression!M$3,Thèmes!$C$3:$C$98,0),23)</f>
        <v>0</v>
      </c>
      <c r="N33" s="155">
        <f>INDEX(Thèmes!$C$3:$AS$98,MATCH(Progression!N$3,Thèmes!$C$3:$C$98,0),23)</f>
        <v>0</v>
      </c>
      <c r="O33" s="155">
        <f>INDEX(Thèmes!$C$3:$AS$98,MATCH(Progression!O$3,Thèmes!$C$3:$C$98,0),23)</f>
        <v>0</v>
      </c>
      <c r="P33" s="155">
        <f>INDEX(Thèmes!$C$3:$AS$98,MATCH(Progression!P$3,Thèmes!$C$3:$C$98,0),23)</f>
        <v>0</v>
      </c>
      <c r="Q33" s="155">
        <f>INDEX(Thèmes!$C$3:$AS$98,MATCH(Progression!Q$3,Thèmes!$C$3:$C$98,0),23)</f>
        <v>0</v>
      </c>
      <c r="R33" s="155">
        <f>INDEX(Thèmes!$C$3:$AS$98,MATCH(Progression!R$3,Thèmes!$C$3:$C$98,0),23)</f>
        <v>0</v>
      </c>
      <c r="S33" s="155">
        <f>INDEX(Thèmes!$C$3:$AS$98,MATCH(Progression!S$3,Thèmes!$C$3:$C$98,0),23)</f>
        <v>0</v>
      </c>
      <c r="T33" s="155">
        <f>INDEX(Thèmes!$C$3:$AS$98,MATCH(Progression!T$3,Thèmes!$C$3:$C$98,0),23)</f>
        <v>0</v>
      </c>
      <c r="U33" s="155">
        <f>INDEX(Thèmes!$C$3:$AS$98,MATCH(Progression!U$3,Thèmes!$C$3:$C$98,0),23)</f>
        <v>0</v>
      </c>
      <c r="V33" s="155">
        <f>INDEX(Thèmes!$C$3:$AS$98,MATCH(Progression!V$3,Thèmes!$C$3:$C$98,0),23)</f>
        <v>0</v>
      </c>
      <c r="W33" s="155">
        <f>INDEX(Thèmes!$C$3:$AS$98,MATCH(Progression!W$3,Thèmes!$C$3:$C$98,0),23)</f>
        <v>0</v>
      </c>
      <c r="X33" s="155">
        <f>INDEX(Thèmes!$C$3:$AS$98,MATCH(Progression!X$3,Thèmes!$C$3:$C$98,0),23)</f>
        <v>0</v>
      </c>
      <c r="Y33" s="155">
        <f>INDEX(Thèmes!$C$3:$AS$98,MATCH(Progression!Y$3,Thèmes!$C$3:$C$98,0),23)</f>
        <v>0</v>
      </c>
      <c r="Z33" s="155">
        <f>INDEX(Thèmes!$C$3:$AS$98,MATCH(Progression!Z$3,Thèmes!$C$3:$C$98,0),23)</f>
        <v>0</v>
      </c>
      <c r="AA33" s="155">
        <f>INDEX(Thèmes!$C$3:$AS$98,MATCH(Progression!AA$3,Thèmes!$C$3:$C$98,0),23)</f>
        <v>0</v>
      </c>
      <c r="AB33" s="155">
        <f>INDEX(Thèmes!$C$3:$AS$98,MATCH(Progression!AB$3,Thèmes!$C$3:$C$98,0),23)</f>
        <v>0</v>
      </c>
      <c r="AC33" s="155">
        <f>INDEX(Thèmes!$C$3:$AS$98,MATCH(Progression!AC$3,Thèmes!$C$3:$C$98,0),23)</f>
        <v>0</v>
      </c>
      <c r="AD33" s="155">
        <f>INDEX(Thèmes!$C$3:$AS$98,MATCH(Progression!AD$3,Thèmes!$C$3:$C$98,0),23)</f>
        <v>0</v>
      </c>
      <c r="AE33" s="155">
        <f>INDEX(Thèmes!$C$3:$AS$98,MATCH(Progression!AE$3,Thèmes!$C$3:$C$98,0),23)</f>
        <v>0</v>
      </c>
      <c r="AF33" s="155">
        <f>INDEX(Thèmes!$C$3:$AS$98,MATCH(Progression!AF$3,Thèmes!$C$3:$C$98,0),23)</f>
        <v>0</v>
      </c>
      <c r="AG33" s="155">
        <f>INDEX(Thèmes!$C$3:$AS$98,MATCH(Progression!AG$3,Thèmes!$C$3:$C$98,0),23)</f>
        <v>0</v>
      </c>
      <c r="AH33" s="155">
        <f>INDEX(Thèmes!$C$3:$AS$98,MATCH(Progression!AH$3,Thèmes!$C$3:$C$98,0),23)</f>
        <v>0</v>
      </c>
      <c r="AI33" s="155">
        <f>INDEX(Thèmes!$C$3:$AS$98,MATCH(Progression!AI$3,Thèmes!$C$3:$C$98,0),23)</f>
        <v>0</v>
      </c>
      <c r="AJ33" s="155">
        <f>INDEX(Thèmes!$C$3:$AS$98,MATCH(Progression!AJ$3,Thèmes!$C$3:$C$98,0),23)</f>
        <v>0</v>
      </c>
      <c r="AK33" s="155">
        <f>INDEX(Thèmes!$C$3:$AS$98,MATCH(Progression!AK$3,Thèmes!$C$3:$C$98,0),23)</f>
        <v>0</v>
      </c>
      <c r="AM33" s="40"/>
      <c r="AN33" s="53"/>
      <c r="AO33" s="52"/>
      <c r="AP33" s="52"/>
      <c r="AQ33" s="52"/>
      <c r="AR33" s="54"/>
    </row>
    <row r="34" spans="1:46" x14ac:dyDescent="0.25">
      <c r="A34" s="17" t="s">
        <v>75</v>
      </c>
      <c r="B34" s="148" t="s">
        <v>191</v>
      </c>
      <c r="C34" s="199"/>
      <c r="D34" s="159" t="s">
        <v>45</v>
      </c>
      <c r="E34" s="118"/>
      <c r="F34" s="198"/>
      <c r="G34" s="162">
        <f>COUNTIF(H34:AK34,"x")</f>
        <v>1</v>
      </c>
      <c r="H34" s="155">
        <f>INDEX(Thèmes!$C$3:$AS$98,MATCH(Progression!H$3,Thèmes!$C$3:$C$98,0),24)</f>
        <v>0</v>
      </c>
      <c r="I34" s="155">
        <f>INDEX(Thèmes!$C$3:$AS$98,MATCH(Progression!I$3,Thèmes!$C$3:$C$98,0),24)</f>
        <v>0</v>
      </c>
      <c r="J34" s="155">
        <f>INDEX(Thèmes!$C$3:$AS$98,MATCH(Progression!J$3,Thèmes!$C$3:$C$98,0),24)</f>
        <v>0</v>
      </c>
      <c r="K34" s="155">
        <f>INDEX(Thèmes!$C$3:$AS$98,MATCH(Progression!K$3,Thèmes!$C$3:$C$98,0),24)</f>
        <v>0</v>
      </c>
      <c r="L34" s="155">
        <f>INDEX(Thèmes!$C$3:$AS$98,MATCH(Progression!L$3,Thèmes!$C$3:$C$98,0),24)</f>
        <v>0</v>
      </c>
      <c r="M34" s="155">
        <f>INDEX(Thèmes!$C$3:$AS$98,MATCH(Progression!M$3,Thèmes!$C$3:$C$98,0),24)</f>
        <v>0</v>
      </c>
      <c r="N34" s="155">
        <f>INDEX(Thèmes!$C$3:$AS$98,MATCH(Progression!N$3,Thèmes!$C$3:$C$98,0),24)</f>
        <v>0</v>
      </c>
      <c r="O34" s="155">
        <f>INDEX(Thèmes!$C$3:$AS$98,MATCH(Progression!O$3,Thèmes!$C$3:$C$98,0),24)</f>
        <v>0</v>
      </c>
      <c r="P34" s="155">
        <f>INDEX(Thèmes!$C$3:$AS$98,MATCH(Progression!P$3,Thèmes!$C$3:$C$98,0),24)</f>
        <v>0</v>
      </c>
      <c r="Q34" s="155">
        <f>INDEX(Thèmes!$C$3:$AS$98,MATCH(Progression!Q$3,Thèmes!$C$3:$C$98,0),24)</f>
        <v>0</v>
      </c>
      <c r="R34" s="155">
        <f>INDEX(Thèmes!$C$3:$AS$98,MATCH(Progression!R$3,Thèmes!$C$3:$C$98,0),24)</f>
        <v>0</v>
      </c>
      <c r="S34" s="155">
        <f>INDEX(Thèmes!$C$3:$AS$98,MATCH(Progression!S$3,Thèmes!$C$3:$C$98,0),24)</f>
        <v>0</v>
      </c>
      <c r="T34" s="155">
        <f>INDEX(Thèmes!$C$3:$AS$98,MATCH(Progression!T$3,Thèmes!$C$3:$C$98,0),24)</f>
        <v>0</v>
      </c>
      <c r="U34" s="155">
        <f>INDEX(Thèmes!$C$3:$AS$98,MATCH(Progression!U$3,Thèmes!$C$3:$C$98,0),24)</f>
        <v>0</v>
      </c>
      <c r="V34" s="155" t="str">
        <f>INDEX(Thèmes!$C$3:$AS$98,MATCH(Progression!V$3,Thèmes!$C$3:$C$98,0),24)</f>
        <v>x</v>
      </c>
      <c r="W34" s="155">
        <f>INDEX(Thèmes!$C$3:$AS$98,MATCH(Progression!W$3,Thèmes!$C$3:$C$98,0),24)</f>
        <v>0</v>
      </c>
      <c r="X34" s="155">
        <f>INDEX(Thèmes!$C$3:$AS$98,MATCH(Progression!X$3,Thèmes!$C$3:$C$98,0),24)</f>
        <v>0</v>
      </c>
      <c r="Y34" s="155">
        <f>INDEX(Thèmes!$C$3:$AS$98,MATCH(Progression!Y$3,Thèmes!$C$3:$C$98,0),24)</f>
        <v>0</v>
      </c>
      <c r="Z34" s="155">
        <f>INDEX(Thèmes!$C$3:$AS$98,MATCH(Progression!Z$3,Thèmes!$C$3:$C$98,0),24)</f>
        <v>0</v>
      </c>
      <c r="AA34" s="155">
        <f>INDEX(Thèmes!$C$3:$AS$98,MATCH(Progression!AA$3,Thèmes!$C$3:$C$98,0),24)</f>
        <v>0</v>
      </c>
      <c r="AB34" s="155">
        <f>INDEX(Thèmes!$C$3:$AS$98,MATCH(Progression!AB$3,Thèmes!$C$3:$C$98,0),24)</f>
        <v>0</v>
      </c>
      <c r="AC34" s="155">
        <f>INDEX(Thèmes!$C$3:$AS$98,MATCH(Progression!AC$3,Thèmes!$C$3:$C$98,0),24)</f>
        <v>0</v>
      </c>
      <c r="AD34" s="155">
        <f>INDEX(Thèmes!$C$3:$AS$98,MATCH(Progression!AD$3,Thèmes!$C$3:$C$98,0),24)</f>
        <v>0</v>
      </c>
      <c r="AE34" s="155">
        <f>INDEX(Thèmes!$C$3:$AS$98,MATCH(Progression!AE$3,Thèmes!$C$3:$C$98,0),24)</f>
        <v>0</v>
      </c>
      <c r="AF34" s="155">
        <f>INDEX(Thèmes!$C$3:$AS$98,MATCH(Progression!AF$3,Thèmes!$C$3:$C$98,0),24)</f>
        <v>0</v>
      </c>
      <c r="AG34" s="155">
        <f>INDEX(Thèmes!$C$3:$AS$98,MATCH(Progression!AG$3,Thèmes!$C$3:$C$98,0),24)</f>
        <v>0</v>
      </c>
      <c r="AH34" s="155">
        <f>INDEX(Thèmes!$C$3:$AS$98,MATCH(Progression!AH$3,Thèmes!$C$3:$C$98,0),24)</f>
        <v>0</v>
      </c>
      <c r="AI34" s="155">
        <f>INDEX(Thèmes!$C$3:$AS$98,MATCH(Progression!AI$3,Thèmes!$C$3:$C$98,0),24)</f>
        <v>0</v>
      </c>
      <c r="AJ34" s="155">
        <f>INDEX(Thèmes!$C$3:$AS$98,MATCH(Progression!AJ$3,Thèmes!$C$3:$C$98,0),24)</f>
        <v>0</v>
      </c>
      <c r="AK34" s="155">
        <f>INDEX(Thèmes!$C$3:$AS$98,MATCH(Progression!AK$3,Thèmes!$C$3:$C$98,0),24)</f>
        <v>0</v>
      </c>
      <c r="AM34" s="40"/>
      <c r="AN34" s="53"/>
      <c r="AO34" s="52"/>
      <c r="AP34" s="52"/>
      <c r="AQ34" s="52"/>
      <c r="AR34" s="54"/>
    </row>
    <row r="35" spans="1:46" x14ac:dyDescent="0.25">
      <c r="A35" s="17" t="s">
        <v>76</v>
      </c>
      <c r="B35" s="148" t="s">
        <v>192</v>
      </c>
      <c r="C35" s="199"/>
      <c r="D35" s="159" t="s">
        <v>45</v>
      </c>
      <c r="E35" s="118"/>
      <c r="F35" s="198"/>
      <c r="G35" s="162">
        <f>COUNTIF(H35:AK35,"x")</f>
        <v>1</v>
      </c>
      <c r="H35" s="155">
        <f>INDEX(Thèmes!$C$3:$AS$98,MATCH(Progression!H$3,Thèmes!$C$3:$C$98,0),25)</f>
        <v>0</v>
      </c>
      <c r="I35" s="155">
        <f>INDEX(Thèmes!$C$3:$AS$98,MATCH(Progression!I$3,Thèmes!$C$3:$C$98,0),25)</f>
        <v>0</v>
      </c>
      <c r="J35" s="155">
        <f>INDEX(Thèmes!$C$3:$AS$98,MATCH(Progression!J$3,Thèmes!$C$3:$C$98,0),25)</f>
        <v>0</v>
      </c>
      <c r="K35" s="155">
        <f>INDEX(Thèmes!$C$3:$AS$98,MATCH(Progression!K$3,Thèmes!$C$3:$C$98,0),25)</f>
        <v>0</v>
      </c>
      <c r="L35" s="155">
        <f>INDEX(Thèmes!$C$3:$AS$98,MATCH(Progression!L$3,Thèmes!$C$3:$C$98,0),25)</f>
        <v>0</v>
      </c>
      <c r="M35" s="155">
        <f>INDEX(Thèmes!$C$3:$AS$98,MATCH(Progression!M$3,Thèmes!$C$3:$C$98,0),25)</f>
        <v>0</v>
      </c>
      <c r="N35" s="155">
        <f>INDEX(Thèmes!$C$3:$AS$98,MATCH(Progression!N$3,Thèmes!$C$3:$C$98,0),25)</f>
        <v>0</v>
      </c>
      <c r="O35" s="155">
        <f>INDEX(Thèmes!$C$3:$AS$98,MATCH(Progression!O$3,Thèmes!$C$3:$C$98,0),25)</f>
        <v>0</v>
      </c>
      <c r="P35" s="155">
        <f>INDEX(Thèmes!$C$3:$AS$98,MATCH(Progression!P$3,Thèmes!$C$3:$C$98,0),25)</f>
        <v>0</v>
      </c>
      <c r="Q35" s="155">
        <f>INDEX(Thèmes!$C$3:$AS$98,MATCH(Progression!Q$3,Thèmes!$C$3:$C$98,0),25)</f>
        <v>0</v>
      </c>
      <c r="R35" s="155">
        <f>INDEX(Thèmes!$C$3:$AS$98,MATCH(Progression!R$3,Thèmes!$C$3:$C$98,0),25)</f>
        <v>0</v>
      </c>
      <c r="S35" s="155">
        <f>INDEX(Thèmes!$C$3:$AS$98,MATCH(Progression!S$3,Thèmes!$C$3:$C$98,0),25)</f>
        <v>0</v>
      </c>
      <c r="T35" s="155">
        <f>INDEX(Thèmes!$C$3:$AS$98,MATCH(Progression!T$3,Thèmes!$C$3:$C$98,0),25)</f>
        <v>0</v>
      </c>
      <c r="U35" s="155">
        <f>INDEX(Thèmes!$C$3:$AS$98,MATCH(Progression!U$3,Thèmes!$C$3:$C$98,0),25)</f>
        <v>0</v>
      </c>
      <c r="V35" s="155">
        <f>INDEX(Thèmes!$C$3:$AS$98,MATCH(Progression!V$3,Thèmes!$C$3:$C$98,0),25)</f>
        <v>0</v>
      </c>
      <c r="W35" s="155">
        <f>INDEX(Thèmes!$C$3:$AS$98,MATCH(Progression!W$3,Thèmes!$C$3:$C$98,0),25)</f>
        <v>0</v>
      </c>
      <c r="X35" s="155">
        <f>INDEX(Thèmes!$C$3:$AS$98,MATCH(Progression!X$3,Thèmes!$C$3:$C$98,0),25)</f>
        <v>0</v>
      </c>
      <c r="Y35" s="155">
        <f>INDEX(Thèmes!$C$3:$AS$98,MATCH(Progression!Y$3,Thèmes!$C$3:$C$98,0),25)</f>
        <v>0</v>
      </c>
      <c r="Z35" s="155">
        <f>INDEX(Thèmes!$C$3:$AS$98,MATCH(Progression!Z$3,Thèmes!$C$3:$C$98,0),25)</f>
        <v>0</v>
      </c>
      <c r="AA35" s="155">
        <f>INDEX(Thèmes!$C$3:$AS$98,MATCH(Progression!AA$3,Thèmes!$C$3:$C$98,0),25)</f>
        <v>0</v>
      </c>
      <c r="AB35" s="155">
        <f>INDEX(Thèmes!$C$3:$AS$98,MATCH(Progression!AB$3,Thèmes!$C$3:$C$98,0),25)</f>
        <v>0</v>
      </c>
      <c r="AC35" s="155">
        <f>INDEX(Thèmes!$C$3:$AS$98,MATCH(Progression!AC$3,Thèmes!$C$3:$C$98,0),25)</f>
        <v>0</v>
      </c>
      <c r="AD35" s="155">
        <f>INDEX(Thèmes!$C$3:$AS$98,MATCH(Progression!AD$3,Thèmes!$C$3:$C$98,0),25)</f>
        <v>0</v>
      </c>
      <c r="AE35" s="155">
        <f>INDEX(Thèmes!$C$3:$AS$98,MATCH(Progression!AE$3,Thèmes!$C$3:$C$98,0),25)</f>
        <v>0</v>
      </c>
      <c r="AF35" s="155">
        <f>INDEX(Thèmes!$C$3:$AS$98,MATCH(Progression!AF$3,Thèmes!$C$3:$C$98,0),25)</f>
        <v>0</v>
      </c>
      <c r="AG35" s="155" t="str">
        <f>INDEX(Thèmes!$C$3:$AS$98,MATCH(Progression!AG$3,Thèmes!$C$3:$C$98,0),25)</f>
        <v>x</v>
      </c>
      <c r="AH35" s="155">
        <f>INDEX(Thèmes!$C$3:$AS$98,MATCH(Progression!AH$3,Thèmes!$C$3:$C$98,0),25)</f>
        <v>0</v>
      </c>
      <c r="AI35" s="155">
        <f>INDEX(Thèmes!$C$3:$AS$98,MATCH(Progression!AI$3,Thèmes!$C$3:$C$98,0),25)</f>
        <v>0</v>
      </c>
      <c r="AJ35" s="155">
        <f>INDEX(Thèmes!$C$3:$AS$98,MATCH(Progression!AJ$3,Thèmes!$C$3:$C$98,0),25)</f>
        <v>0</v>
      </c>
      <c r="AK35" s="155">
        <f>INDEX(Thèmes!$C$3:$AS$98,MATCH(Progression!AK$3,Thèmes!$C$3:$C$98,0),25)</f>
        <v>0</v>
      </c>
      <c r="AM35" s="40"/>
      <c r="AN35" s="53"/>
      <c r="AO35" s="52"/>
      <c r="AP35" s="52"/>
      <c r="AQ35" s="52"/>
      <c r="AR35" s="54"/>
    </row>
    <row r="36" spans="1:46" x14ac:dyDescent="0.25">
      <c r="A36" s="17" t="s">
        <v>77</v>
      </c>
      <c r="B36" s="149" t="s">
        <v>187</v>
      </c>
      <c r="C36" s="199"/>
      <c r="D36" s="159" t="s">
        <v>45</v>
      </c>
      <c r="E36" s="118"/>
      <c r="F36" s="198"/>
      <c r="G36" s="162">
        <f>COUNTIF(H36:AK36,"x")</f>
        <v>1</v>
      </c>
      <c r="H36" s="155">
        <f>INDEX(Thèmes!$C$3:$AS$98,MATCH(Progression!H$3,Thèmes!$C$3:$C$98,0),26)</f>
        <v>0</v>
      </c>
      <c r="I36" s="155">
        <f>INDEX(Thèmes!$C$3:$AS$98,MATCH(Progression!I$3,Thèmes!$C$3:$C$98,0),26)</f>
        <v>0</v>
      </c>
      <c r="J36" s="155">
        <f>INDEX(Thèmes!$C$3:$AS$98,MATCH(Progression!J$3,Thèmes!$C$3:$C$98,0),26)</f>
        <v>0</v>
      </c>
      <c r="K36" s="155">
        <f>INDEX(Thèmes!$C$3:$AS$98,MATCH(Progression!K$3,Thèmes!$C$3:$C$98,0),26)</f>
        <v>0</v>
      </c>
      <c r="L36" s="155">
        <f>INDEX(Thèmes!$C$3:$AS$98,MATCH(Progression!L$3,Thèmes!$C$3:$C$98,0),26)</f>
        <v>0</v>
      </c>
      <c r="M36" s="155">
        <f>INDEX(Thèmes!$C$3:$AS$98,MATCH(Progression!M$3,Thèmes!$C$3:$C$98,0),26)</f>
        <v>0</v>
      </c>
      <c r="N36" s="155">
        <f>INDEX(Thèmes!$C$3:$AS$98,MATCH(Progression!N$3,Thèmes!$C$3:$C$98,0),26)</f>
        <v>0</v>
      </c>
      <c r="O36" s="155">
        <f>INDEX(Thèmes!$C$3:$AS$98,MATCH(Progression!O$3,Thèmes!$C$3:$C$98,0),26)</f>
        <v>0</v>
      </c>
      <c r="P36" s="155">
        <f>INDEX(Thèmes!$C$3:$AS$98,MATCH(Progression!P$3,Thèmes!$C$3:$C$98,0),26)</f>
        <v>0</v>
      </c>
      <c r="Q36" s="155">
        <f>INDEX(Thèmes!$C$3:$AS$98,MATCH(Progression!Q$3,Thèmes!$C$3:$C$98,0),26)</f>
        <v>0</v>
      </c>
      <c r="R36" s="155">
        <f>INDEX(Thèmes!$C$3:$AS$98,MATCH(Progression!R$3,Thèmes!$C$3:$C$98,0),26)</f>
        <v>0</v>
      </c>
      <c r="S36" s="155">
        <f>INDEX(Thèmes!$C$3:$AS$98,MATCH(Progression!S$3,Thèmes!$C$3:$C$98,0),26)</f>
        <v>0</v>
      </c>
      <c r="T36" s="155">
        <f>INDEX(Thèmes!$C$3:$AS$98,MATCH(Progression!T$3,Thèmes!$C$3:$C$98,0),26)</f>
        <v>0</v>
      </c>
      <c r="U36" s="155">
        <f>INDEX(Thèmes!$C$3:$AS$98,MATCH(Progression!U$3,Thèmes!$C$3:$C$98,0),26)</f>
        <v>0</v>
      </c>
      <c r="V36" s="155">
        <f>INDEX(Thèmes!$C$3:$AS$98,MATCH(Progression!V$3,Thèmes!$C$3:$C$98,0),26)</f>
        <v>0</v>
      </c>
      <c r="W36" s="155">
        <f>INDEX(Thèmes!$C$3:$AS$98,MATCH(Progression!W$3,Thèmes!$C$3:$C$98,0),26)</f>
        <v>0</v>
      </c>
      <c r="X36" s="155">
        <f>INDEX(Thèmes!$C$3:$AS$98,MATCH(Progression!X$3,Thèmes!$C$3:$C$98,0),26)</f>
        <v>0</v>
      </c>
      <c r="Y36" s="155">
        <f>INDEX(Thèmes!$C$3:$AS$98,MATCH(Progression!Y$3,Thèmes!$C$3:$C$98,0),26)</f>
        <v>0</v>
      </c>
      <c r="Z36" s="155">
        <f>INDEX(Thèmes!$C$3:$AS$98,MATCH(Progression!Z$3,Thèmes!$C$3:$C$98,0),26)</f>
        <v>0</v>
      </c>
      <c r="AA36" s="155">
        <f>INDEX(Thèmes!$C$3:$AS$98,MATCH(Progression!AA$3,Thèmes!$C$3:$C$98,0),26)</f>
        <v>0</v>
      </c>
      <c r="AB36" s="155">
        <f>INDEX(Thèmes!$C$3:$AS$98,MATCH(Progression!AB$3,Thèmes!$C$3:$C$98,0),26)</f>
        <v>0</v>
      </c>
      <c r="AC36" s="155">
        <f>INDEX(Thèmes!$C$3:$AS$98,MATCH(Progression!AC$3,Thèmes!$C$3:$C$98,0),26)</f>
        <v>0</v>
      </c>
      <c r="AD36" s="155">
        <f>INDEX(Thèmes!$C$3:$AS$98,MATCH(Progression!AD$3,Thèmes!$C$3:$C$98,0),26)</f>
        <v>0</v>
      </c>
      <c r="AE36" s="155">
        <f>INDEX(Thèmes!$C$3:$AS$98,MATCH(Progression!AE$3,Thèmes!$C$3:$C$98,0),26)</f>
        <v>0</v>
      </c>
      <c r="AF36" s="155">
        <f>INDEX(Thèmes!$C$3:$AS$98,MATCH(Progression!AF$3,Thèmes!$C$3:$C$98,0),26)</f>
        <v>0</v>
      </c>
      <c r="AG36" s="155">
        <f>INDEX(Thèmes!$C$3:$AS$98,MATCH(Progression!AG$3,Thèmes!$C$3:$C$98,0),26)</f>
        <v>0</v>
      </c>
      <c r="AH36" s="155">
        <f>INDEX(Thèmes!$C$3:$AS$98,MATCH(Progression!AH$3,Thèmes!$C$3:$C$98,0),26)</f>
        <v>0</v>
      </c>
      <c r="AI36" s="155" t="str">
        <f>INDEX(Thèmes!$C$3:$AS$98,MATCH(Progression!AI$3,Thèmes!$C$3:$C$98,0),26)</f>
        <v>x</v>
      </c>
      <c r="AJ36" s="155">
        <f>INDEX(Thèmes!$C$3:$AS$98,MATCH(Progression!AJ$3,Thèmes!$C$3:$C$98,0),26)</f>
        <v>0</v>
      </c>
      <c r="AK36" s="155">
        <f>INDEX(Thèmes!$C$3:$AS$98,MATCH(Progression!AK$3,Thèmes!$C$3:$C$98,0),26)</f>
        <v>0</v>
      </c>
      <c r="AM36" s="40"/>
      <c r="AN36" s="53"/>
      <c r="AO36" s="54"/>
      <c r="AP36" s="52"/>
      <c r="AQ36" s="52"/>
      <c r="AR36" s="54"/>
      <c r="AT36"/>
    </row>
    <row r="37" spans="1:46" x14ac:dyDescent="0.25">
      <c r="A37" s="222" t="s">
        <v>79</v>
      </c>
      <c r="B37" s="222"/>
      <c r="C37" s="202"/>
      <c r="D37" s="158"/>
      <c r="E37" s="158"/>
      <c r="F37" s="203"/>
      <c r="G37" s="163"/>
      <c r="H37" s="156"/>
      <c r="I37" s="71"/>
      <c r="J37" s="71"/>
      <c r="K37" s="71"/>
      <c r="L37" s="71"/>
      <c r="M37" s="71"/>
      <c r="N37" s="71"/>
      <c r="O37" s="71"/>
      <c r="P37" s="50"/>
      <c r="Q37" s="50"/>
      <c r="R37" s="50"/>
      <c r="S37" s="50"/>
      <c r="T37" s="50"/>
      <c r="U37" s="51"/>
      <c r="V37" s="51"/>
      <c r="W37" s="51"/>
      <c r="X37" s="51"/>
      <c r="Y37" s="51"/>
      <c r="Z37" s="5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M37" s="40"/>
      <c r="AN37" s="53"/>
      <c r="AO37" s="52"/>
      <c r="AP37" s="54"/>
      <c r="AQ37" s="52"/>
      <c r="AR37" s="54"/>
    </row>
    <row r="38" spans="1:46" x14ac:dyDescent="0.25">
      <c r="A38" s="17" t="s">
        <v>80</v>
      </c>
      <c r="B38" s="148" t="s">
        <v>195</v>
      </c>
      <c r="C38" s="199"/>
      <c r="D38" s="159" t="s">
        <v>45</v>
      </c>
      <c r="E38" s="118"/>
      <c r="F38" s="198"/>
      <c r="G38" s="162">
        <f>COUNTIF(H38:AK38,"x")</f>
        <v>2</v>
      </c>
      <c r="H38" s="155">
        <f>INDEX(Thèmes!$C$3:$AS$98,MATCH(Progression!H$3,Thèmes!$C$3:$C$98,0),27)</f>
        <v>0</v>
      </c>
      <c r="I38" s="155">
        <f>INDEX(Thèmes!$C$3:$AS$98,MATCH(Progression!I$3,Thèmes!$C$3:$C$98,0),27)</f>
        <v>0</v>
      </c>
      <c r="J38" s="155">
        <f>INDEX(Thèmes!$C$3:$AS$98,MATCH(Progression!J$3,Thèmes!$C$3:$C$98,0),27)</f>
        <v>0</v>
      </c>
      <c r="K38" s="155">
        <f>INDEX(Thèmes!$C$3:$AS$98,MATCH(Progression!K$3,Thèmes!$C$3:$C$98,0),27)</f>
        <v>0</v>
      </c>
      <c r="L38" s="155">
        <f>INDEX(Thèmes!$C$3:$AS$98,MATCH(Progression!L$3,Thèmes!$C$3:$C$98,0),27)</f>
        <v>0</v>
      </c>
      <c r="M38" s="155">
        <f>INDEX(Thèmes!$C$3:$AS$98,MATCH(Progression!M$3,Thèmes!$C$3:$C$98,0),27)</f>
        <v>0</v>
      </c>
      <c r="N38" s="155">
        <f>INDEX(Thèmes!$C$3:$AS$98,MATCH(Progression!N$3,Thèmes!$C$3:$C$98,0),27)</f>
        <v>0</v>
      </c>
      <c r="O38" s="155">
        <f>INDEX(Thèmes!$C$3:$AS$98,MATCH(Progression!O$3,Thèmes!$C$3:$C$98,0),27)</f>
        <v>0</v>
      </c>
      <c r="P38" s="155">
        <f>INDEX(Thèmes!$C$3:$AS$98,MATCH(Progression!P$3,Thèmes!$C$3:$C$98,0),27)</f>
        <v>0</v>
      </c>
      <c r="Q38" s="155" t="str">
        <f>INDEX(Thèmes!$C$3:$AS$98,MATCH(Progression!Q$3,Thèmes!$C$3:$C$98,0),27)</f>
        <v>x</v>
      </c>
      <c r="R38" s="155">
        <f>INDEX(Thèmes!$C$3:$AS$98,MATCH(Progression!R$3,Thèmes!$C$3:$C$98,0),27)</f>
        <v>0</v>
      </c>
      <c r="S38" s="155">
        <f>INDEX(Thèmes!$C$3:$AS$98,MATCH(Progression!S$3,Thèmes!$C$3:$C$98,0),27)</f>
        <v>0</v>
      </c>
      <c r="T38" s="155">
        <f>INDEX(Thèmes!$C$3:$AS$98,MATCH(Progression!T$3,Thèmes!$C$3:$C$98,0),27)</f>
        <v>0</v>
      </c>
      <c r="U38" s="155">
        <f>INDEX(Thèmes!$C$3:$AS$98,MATCH(Progression!U$3,Thèmes!$C$3:$C$98,0),27)</f>
        <v>0</v>
      </c>
      <c r="V38" s="155">
        <f>INDEX(Thèmes!$C$3:$AS$98,MATCH(Progression!V$3,Thèmes!$C$3:$C$98,0),27)</f>
        <v>0</v>
      </c>
      <c r="W38" s="155">
        <f>INDEX(Thèmes!$C$3:$AS$98,MATCH(Progression!W$3,Thèmes!$C$3:$C$98,0),27)</f>
        <v>0</v>
      </c>
      <c r="X38" s="155">
        <f>INDEX(Thèmes!$C$3:$AS$98,MATCH(Progression!X$3,Thèmes!$C$3:$C$98,0),27)</f>
        <v>0</v>
      </c>
      <c r="Y38" s="155">
        <f>INDEX(Thèmes!$C$3:$AS$98,MATCH(Progression!Y$3,Thèmes!$C$3:$C$98,0),27)</f>
        <v>0</v>
      </c>
      <c r="Z38" s="155">
        <f>INDEX(Thèmes!$C$3:$AS$98,MATCH(Progression!Z$3,Thèmes!$C$3:$C$98,0),27)</f>
        <v>0</v>
      </c>
      <c r="AA38" s="155">
        <f>INDEX(Thèmes!$C$3:$AS$98,MATCH(Progression!AA$3,Thèmes!$C$3:$C$98,0),27)</f>
        <v>0</v>
      </c>
      <c r="AB38" s="155">
        <f>INDEX(Thèmes!$C$3:$AS$98,MATCH(Progression!AB$3,Thèmes!$C$3:$C$98,0),27)</f>
        <v>0</v>
      </c>
      <c r="AC38" s="155">
        <f>INDEX(Thèmes!$C$3:$AS$98,MATCH(Progression!AC$3,Thèmes!$C$3:$C$98,0),27)</f>
        <v>0</v>
      </c>
      <c r="AD38" s="155">
        <f>INDEX(Thèmes!$C$3:$AS$98,MATCH(Progression!AD$3,Thèmes!$C$3:$C$98,0),27)</f>
        <v>0</v>
      </c>
      <c r="AE38" s="155">
        <f>INDEX(Thèmes!$C$3:$AS$98,MATCH(Progression!AE$3,Thèmes!$C$3:$C$98,0),27)</f>
        <v>0</v>
      </c>
      <c r="AF38" s="155">
        <f>INDEX(Thèmes!$C$3:$AS$98,MATCH(Progression!AF$3,Thèmes!$C$3:$C$98,0),27)</f>
        <v>0</v>
      </c>
      <c r="AG38" s="155" t="str">
        <f>INDEX(Thèmes!$C$3:$AS$98,MATCH(Progression!AG$3,Thèmes!$C$3:$C$98,0),27)</f>
        <v>x</v>
      </c>
      <c r="AH38" s="155">
        <f>INDEX(Thèmes!$C$3:$AS$98,MATCH(Progression!AH$3,Thèmes!$C$3:$C$98,0),27)</f>
        <v>0</v>
      </c>
      <c r="AI38" s="155">
        <f>INDEX(Thèmes!$C$3:$AS$98,MATCH(Progression!AI$3,Thèmes!$C$3:$C$98,0),27)</f>
        <v>0</v>
      </c>
      <c r="AJ38" s="155">
        <f>INDEX(Thèmes!$C$3:$AS$98,MATCH(Progression!AJ$3,Thèmes!$C$3:$C$98,0),27)</f>
        <v>0</v>
      </c>
      <c r="AK38" s="155">
        <f>INDEX(Thèmes!$C$3:$AS$98,MATCH(Progression!AK$3,Thèmes!$C$3:$C$98,0),27)</f>
        <v>0</v>
      </c>
      <c r="AM38" s="40"/>
      <c r="AN38" s="53"/>
      <c r="AO38" s="52"/>
      <c r="AP38" s="54"/>
      <c r="AQ38" s="52"/>
      <c r="AR38" s="54"/>
    </row>
    <row r="39" spans="1:46" x14ac:dyDescent="0.25">
      <c r="A39" s="17" t="s">
        <v>81</v>
      </c>
      <c r="B39" s="148" t="s">
        <v>196</v>
      </c>
      <c r="C39" s="199"/>
      <c r="D39" s="159" t="s">
        <v>45</v>
      </c>
      <c r="E39" s="118"/>
      <c r="F39" s="198"/>
      <c r="G39" s="162">
        <f>COUNTIF(H39:AK39,"x")</f>
        <v>1</v>
      </c>
      <c r="H39" s="155">
        <f>INDEX(Thèmes!$C$3:$AS$98,MATCH(Progression!H$3,Thèmes!$C$3:$C$98,0),28)</f>
        <v>0</v>
      </c>
      <c r="I39" s="155">
        <f>INDEX(Thèmes!$C$3:$AS$98,MATCH(Progression!I$3,Thèmes!$C$3:$C$98,0),28)</f>
        <v>0</v>
      </c>
      <c r="J39" s="155">
        <f>INDEX(Thèmes!$C$3:$AS$98,MATCH(Progression!J$3,Thèmes!$C$3:$C$98,0),28)</f>
        <v>0</v>
      </c>
      <c r="K39" s="155">
        <f>INDEX(Thèmes!$C$3:$AS$98,MATCH(Progression!K$3,Thèmes!$C$3:$C$98,0),28)</f>
        <v>0</v>
      </c>
      <c r="L39" s="155" t="str">
        <f>INDEX(Thèmes!$C$3:$AS$98,MATCH(Progression!L$3,Thèmes!$C$3:$C$98,0),28)</f>
        <v>x</v>
      </c>
      <c r="M39" s="155">
        <f>INDEX(Thèmes!$C$3:$AS$98,MATCH(Progression!M$3,Thèmes!$C$3:$C$98,0),28)</f>
        <v>0</v>
      </c>
      <c r="N39" s="155">
        <f>INDEX(Thèmes!$C$3:$AS$98,MATCH(Progression!N$3,Thèmes!$C$3:$C$98,0),28)</f>
        <v>0</v>
      </c>
      <c r="O39" s="155">
        <f>INDEX(Thèmes!$C$3:$AS$98,MATCH(Progression!O$3,Thèmes!$C$3:$C$98,0),28)</f>
        <v>0</v>
      </c>
      <c r="P39" s="155">
        <f>INDEX(Thèmes!$C$3:$AS$98,MATCH(Progression!P$3,Thèmes!$C$3:$C$98,0),28)</f>
        <v>0</v>
      </c>
      <c r="Q39" s="155">
        <f>INDEX(Thèmes!$C$3:$AS$98,MATCH(Progression!Q$3,Thèmes!$C$3:$C$98,0),28)</f>
        <v>0</v>
      </c>
      <c r="R39" s="155">
        <f>INDEX(Thèmes!$C$3:$AS$98,MATCH(Progression!R$3,Thèmes!$C$3:$C$98,0),28)</f>
        <v>0</v>
      </c>
      <c r="S39" s="155">
        <f>INDEX(Thèmes!$C$3:$AS$98,MATCH(Progression!S$3,Thèmes!$C$3:$C$98,0),28)</f>
        <v>0</v>
      </c>
      <c r="T39" s="155">
        <f>INDEX(Thèmes!$C$3:$AS$98,MATCH(Progression!T$3,Thèmes!$C$3:$C$98,0),28)</f>
        <v>0</v>
      </c>
      <c r="U39" s="155">
        <f>INDEX(Thèmes!$C$3:$AS$98,MATCH(Progression!U$3,Thèmes!$C$3:$C$98,0),28)</f>
        <v>0</v>
      </c>
      <c r="V39" s="155">
        <f>INDEX(Thèmes!$C$3:$AS$98,MATCH(Progression!V$3,Thèmes!$C$3:$C$98,0),28)</f>
        <v>0</v>
      </c>
      <c r="W39" s="155">
        <f>INDEX(Thèmes!$C$3:$AS$98,MATCH(Progression!W$3,Thèmes!$C$3:$C$98,0),28)</f>
        <v>0</v>
      </c>
      <c r="X39" s="155">
        <f>INDEX(Thèmes!$C$3:$AS$98,MATCH(Progression!X$3,Thèmes!$C$3:$C$98,0),28)</f>
        <v>0</v>
      </c>
      <c r="Y39" s="155">
        <f>INDEX(Thèmes!$C$3:$AS$98,MATCH(Progression!Y$3,Thèmes!$C$3:$C$98,0),28)</f>
        <v>0</v>
      </c>
      <c r="Z39" s="155">
        <f>INDEX(Thèmes!$C$3:$AS$98,MATCH(Progression!Z$3,Thèmes!$C$3:$C$98,0),28)</f>
        <v>0</v>
      </c>
      <c r="AA39" s="155">
        <f>INDEX(Thèmes!$C$3:$AS$98,MATCH(Progression!AA$3,Thèmes!$C$3:$C$98,0),28)</f>
        <v>0</v>
      </c>
      <c r="AB39" s="155">
        <f>INDEX(Thèmes!$C$3:$AS$98,MATCH(Progression!AB$3,Thèmes!$C$3:$C$98,0),28)</f>
        <v>0</v>
      </c>
      <c r="AC39" s="155">
        <f>INDEX(Thèmes!$C$3:$AS$98,MATCH(Progression!AC$3,Thèmes!$C$3:$C$98,0),28)</f>
        <v>0</v>
      </c>
      <c r="AD39" s="155">
        <f>INDEX(Thèmes!$C$3:$AS$98,MATCH(Progression!AD$3,Thèmes!$C$3:$C$98,0),28)</f>
        <v>0</v>
      </c>
      <c r="AE39" s="155">
        <f>INDEX(Thèmes!$C$3:$AS$98,MATCH(Progression!AE$3,Thèmes!$C$3:$C$98,0),28)</f>
        <v>0</v>
      </c>
      <c r="AF39" s="155">
        <f>INDEX(Thèmes!$C$3:$AS$98,MATCH(Progression!AF$3,Thèmes!$C$3:$C$98,0),28)</f>
        <v>0</v>
      </c>
      <c r="AG39" s="155">
        <f>INDEX(Thèmes!$C$3:$AS$98,MATCH(Progression!AG$3,Thèmes!$C$3:$C$98,0),28)</f>
        <v>0</v>
      </c>
      <c r="AH39" s="155">
        <f>INDEX(Thèmes!$C$3:$AS$98,MATCH(Progression!AH$3,Thèmes!$C$3:$C$98,0),28)</f>
        <v>0</v>
      </c>
      <c r="AI39" s="155">
        <f>INDEX(Thèmes!$C$3:$AS$98,MATCH(Progression!AI$3,Thèmes!$C$3:$C$98,0),28)</f>
        <v>0</v>
      </c>
      <c r="AJ39" s="155">
        <f>INDEX(Thèmes!$C$3:$AS$98,MATCH(Progression!AJ$3,Thèmes!$C$3:$C$98,0),28)</f>
        <v>0</v>
      </c>
      <c r="AK39" s="155">
        <f>INDEX(Thèmes!$C$3:$AS$98,MATCH(Progression!AK$3,Thèmes!$C$3:$C$98,0),28)</f>
        <v>0</v>
      </c>
      <c r="AM39" s="40"/>
      <c r="AN39" s="53"/>
      <c r="AO39" s="52"/>
      <c r="AP39" s="52"/>
      <c r="AQ39" s="52"/>
      <c r="AR39" s="54"/>
    </row>
    <row r="40" spans="1:46" x14ac:dyDescent="0.25">
      <c r="A40" s="17" t="s">
        <v>82</v>
      </c>
      <c r="B40" s="149" t="s">
        <v>83</v>
      </c>
      <c r="C40" s="199"/>
      <c r="D40" s="159" t="s">
        <v>45</v>
      </c>
      <c r="E40" s="118"/>
      <c r="F40" s="198"/>
      <c r="G40" s="162">
        <f>COUNTIF(H40:AK40,"x")</f>
        <v>1</v>
      </c>
      <c r="H40" s="155">
        <f>INDEX(Thèmes!$C$3:$AS$98,MATCH(Progression!H$3,Thèmes!$C$3:$C$98,0),29)</f>
        <v>0</v>
      </c>
      <c r="I40" s="155">
        <f>INDEX(Thèmes!$C$3:$AS$98,MATCH(Progression!I$3,Thèmes!$C$3:$C$98,0),29)</f>
        <v>0</v>
      </c>
      <c r="J40" s="155">
        <f>INDEX(Thèmes!$C$3:$AS$98,MATCH(Progression!J$3,Thèmes!$C$3:$C$98,0),29)</f>
        <v>0</v>
      </c>
      <c r="K40" s="155">
        <f>INDEX(Thèmes!$C$3:$AS$98,MATCH(Progression!K$3,Thèmes!$C$3:$C$98,0),29)</f>
        <v>0</v>
      </c>
      <c r="L40" s="155" t="str">
        <f>INDEX(Thèmes!$C$3:$AS$98,MATCH(Progression!L$3,Thèmes!$C$3:$C$98,0),29)</f>
        <v>x</v>
      </c>
      <c r="M40" s="155">
        <f>INDEX(Thèmes!$C$3:$AS$98,MATCH(Progression!M$3,Thèmes!$C$3:$C$98,0),29)</f>
        <v>0</v>
      </c>
      <c r="N40" s="155">
        <f>INDEX(Thèmes!$C$3:$AS$98,MATCH(Progression!N$3,Thèmes!$C$3:$C$98,0),29)</f>
        <v>0</v>
      </c>
      <c r="O40" s="155">
        <f>INDEX(Thèmes!$C$3:$AS$98,MATCH(Progression!O$3,Thèmes!$C$3:$C$98,0),29)</f>
        <v>0</v>
      </c>
      <c r="P40" s="155">
        <f>INDEX(Thèmes!$C$3:$AS$98,MATCH(Progression!P$3,Thèmes!$C$3:$C$98,0),29)</f>
        <v>0</v>
      </c>
      <c r="Q40" s="155">
        <f>INDEX(Thèmes!$C$3:$AS$98,MATCH(Progression!Q$3,Thèmes!$C$3:$C$98,0),29)</f>
        <v>0</v>
      </c>
      <c r="R40" s="155">
        <f>INDEX(Thèmes!$C$3:$AS$98,MATCH(Progression!R$3,Thèmes!$C$3:$C$98,0),29)</f>
        <v>0</v>
      </c>
      <c r="S40" s="155">
        <f>INDEX(Thèmes!$C$3:$AS$98,MATCH(Progression!S$3,Thèmes!$C$3:$C$98,0),29)</f>
        <v>0</v>
      </c>
      <c r="T40" s="155">
        <f>INDEX(Thèmes!$C$3:$AS$98,MATCH(Progression!T$3,Thèmes!$C$3:$C$98,0),29)</f>
        <v>0</v>
      </c>
      <c r="U40" s="155">
        <f>INDEX(Thèmes!$C$3:$AS$98,MATCH(Progression!U$3,Thèmes!$C$3:$C$98,0),29)</f>
        <v>0</v>
      </c>
      <c r="V40" s="155">
        <f>INDEX(Thèmes!$C$3:$AS$98,MATCH(Progression!V$3,Thèmes!$C$3:$C$98,0),29)</f>
        <v>0</v>
      </c>
      <c r="W40" s="155">
        <f>INDEX(Thèmes!$C$3:$AS$98,MATCH(Progression!W$3,Thèmes!$C$3:$C$98,0),29)</f>
        <v>0</v>
      </c>
      <c r="X40" s="155">
        <f>INDEX(Thèmes!$C$3:$AS$98,MATCH(Progression!X$3,Thèmes!$C$3:$C$98,0),29)</f>
        <v>0</v>
      </c>
      <c r="Y40" s="155">
        <f>INDEX(Thèmes!$C$3:$AS$98,MATCH(Progression!Y$3,Thèmes!$C$3:$C$98,0),29)</f>
        <v>0</v>
      </c>
      <c r="Z40" s="155">
        <f>INDEX(Thèmes!$C$3:$AS$98,MATCH(Progression!Z$3,Thèmes!$C$3:$C$98,0),29)</f>
        <v>0</v>
      </c>
      <c r="AA40" s="155">
        <f>INDEX(Thèmes!$C$3:$AS$98,MATCH(Progression!AA$3,Thèmes!$C$3:$C$98,0),29)</f>
        <v>0</v>
      </c>
      <c r="AB40" s="155">
        <f>INDEX(Thèmes!$C$3:$AS$98,MATCH(Progression!AB$3,Thèmes!$C$3:$C$98,0),29)</f>
        <v>0</v>
      </c>
      <c r="AC40" s="155">
        <f>INDEX(Thèmes!$C$3:$AS$98,MATCH(Progression!AC$3,Thèmes!$C$3:$C$98,0),29)</f>
        <v>0</v>
      </c>
      <c r="AD40" s="155">
        <f>INDEX(Thèmes!$C$3:$AS$98,MATCH(Progression!AD$3,Thèmes!$C$3:$C$98,0),29)</f>
        <v>0</v>
      </c>
      <c r="AE40" s="155">
        <f>INDEX(Thèmes!$C$3:$AS$98,MATCH(Progression!AE$3,Thèmes!$C$3:$C$98,0),29)</f>
        <v>0</v>
      </c>
      <c r="AF40" s="155">
        <f>INDEX(Thèmes!$C$3:$AS$98,MATCH(Progression!AF$3,Thèmes!$C$3:$C$98,0),29)</f>
        <v>0</v>
      </c>
      <c r="AG40" s="155">
        <f>INDEX(Thèmes!$C$3:$AS$98,MATCH(Progression!AG$3,Thèmes!$C$3:$C$98,0),29)</f>
        <v>0</v>
      </c>
      <c r="AH40" s="155">
        <f>INDEX(Thèmes!$C$3:$AS$98,MATCH(Progression!AH$3,Thèmes!$C$3:$C$98,0),29)</f>
        <v>0</v>
      </c>
      <c r="AI40" s="155">
        <f>INDEX(Thèmes!$C$3:$AS$98,MATCH(Progression!AI$3,Thèmes!$C$3:$C$98,0),29)</f>
        <v>0</v>
      </c>
      <c r="AJ40" s="155">
        <f>INDEX(Thèmes!$C$3:$AS$98,MATCH(Progression!AJ$3,Thèmes!$C$3:$C$98,0),29)</f>
        <v>0</v>
      </c>
      <c r="AK40" s="155">
        <f>INDEX(Thèmes!$C$3:$AS$98,MATCH(Progression!AK$3,Thèmes!$C$3:$C$98,0),29)</f>
        <v>0</v>
      </c>
      <c r="AM40" s="68"/>
      <c r="AN40" s="63"/>
      <c r="AO40" s="54"/>
      <c r="AP40" s="57"/>
      <c r="AQ40" s="54"/>
      <c r="AR40" s="54"/>
    </row>
    <row r="41" spans="1:46" x14ac:dyDescent="0.25">
      <c r="A41" s="222" t="s">
        <v>84</v>
      </c>
      <c r="B41" s="222"/>
      <c r="C41" s="202"/>
      <c r="D41" s="158"/>
      <c r="E41" s="158"/>
      <c r="F41" s="203"/>
      <c r="G41" s="163"/>
      <c r="H41" s="156"/>
      <c r="I41" s="71"/>
      <c r="J41" s="71"/>
      <c r="K41" s="71"/>
      <c r="L41" s="71"/>
      <c r="M41" s="71"/>
      <c r="N41" s="71"/>
      <c r="O41" s="71"/>
      <c r="P41" s="50"/>
      <c r="Q41" s="50"/>
      <c r="R41" s="50"/>
      <c r="S41" s="50"/>
      <c r="T41" s="50"/>
      <c r="U41" s="51"/>
      <c r="V41" s="51"/>
      <c r="W41" s="51"/>
      <c r="X41" s="51"/>
      <c r="Y41" s="51"/>
      <c r="Z41" s="5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M41" s="68"/>
      <c r="AN41" s="63"/>
      <c r="AO41" s="54"/>
      <c r="AP41" s="57"/>
      <c r="AQ41" s="54"/>
      <c r="AR41" s="54"/>
    </row>
    <row r="42" spans="1:46" x14ac:dyDescent="0.25">
      <c r="A42" s="18" t="s">
        <v>85</v>
      </c>
      <c r="B42" s="144" t="s">
        <v>200</v>
      </c>
      <c r="C42" s="199"/>
      <c r="D42" s="159" t="s">
        <v>45</v>
      </c>
      <c r="E42" s="118"/>
      <c r="F42" s="198"/>
      <c r="G42" s="162">
        <f>COUNTIF(H42:AK42,"x")</f>
        <v>3</v>
      </c>
      <c r="H42" s="155" t="str">
        <f>INDEX(Thèmes!$C$3:$AS$98,MATCH(Progression!H$3,Thèmes!$C$3:$C$98,0),30)</f>
        <v>x</v>
      </c>
      <c r="I42" s="155">
        <f>INDEX(Thèmes!$C$3:$AS$98,MATCH(Progression!I$3,Thèmes!$C$3:$C$98,0),30)</f>
        <v>0</v>
      </c>
      <c r="J42" s="155">
        <f>INDEX(Thèmes!$C$3:$AS$98,MATCH(Progression!J$3,Thèmes!$C$3:$C$98,0),30)</f>
        <v>0</v>
      </c>
      <c r="K42" s="155">
        <f>INDEX(Thèmes!$C$3:$AS$98,MATCH(Progression!K$3,Thèmes!$C$3:$C$98,0),30)</f>
        <v>0</v>
      </c>
      <c r="L42" s="155">
        <f>INDEX(Thèmes!$C$3:$AS$98,MATCH(Progression!L$3,Thèmes!$C$3:$C$98,0),30)</f>
        <v>0</v>
      </c>
      <c r="M42" s="155">
        <f>INDEX(Thèmes!$C$3:$AS$98,MATCH(Progression!M$3,Thèmes!$C$3:$C$98,0),30)</f>
        <v>0</v>
      </c>
      <c r="N42" s="155">
        <f>INDEX(Thèmes!$C$3:$AS$98,MATCH(Progression!N$3,Thèmes!$C$3:$C$98,0),30)</f>
        <v>0</v>
      </c>
      <c r="O42" s="155">
        <f>INDEX(Thèmes!$C$3:$AS$98,MATCH(Progression!O$3,Thèmes!$C$3:$C$98,0),30)</f>
        <v>0</v>
      </c>
      <c r="P42" s="155">
        <f>INDEX(Thèmes!$C$3:$AS$98,MATCH(Progression!P$3,Thèmes!$C$3:$C$98,0),30)</f>
        <v>0</v>
      </c>
      <c r="Q42" s="155">
        <f>INDEX(Thèmes!$C$3:$AS$98,MATCH(Progression!Q$3,Thèmes!$C$3:$C$98,0),30)</f>
        <v>0</v>
      </c>
      <c r="R42" s="155">
        <f>INDEX(Thèmes!$C$3:$AS$98,MATCH(Progression!R$3,Thèmes!$C$3:$C$98,0),30)</f>
        <v>0</v>
      </c>
      <c r="S42" s="155">
        <f>INDEX(Thèmes!$C$3:$AS$98,MATCH(Progression!S$3,Thèmes!$C$3:$C$98,0),30)</f>
        <v>0</v>
      </c>
      <c r="T42" s="155" t="str">
        <f>INDEX(Thèmes!$C$3:$AS$98,MATCH(Progression!T$3,Thèmes!$C$3:$C$98,0),30)</f>
        <v>x</v>
      </c>
      <c r="U42" s="155" t="str">
        <f>INDEX(Thèmes!$C$3:$AS$98,MATCH(Progression!U$3,Thèmes!$C$3:$C$98,0),30)</f>
        <v>x</v>
      </c>
      <c r="V42" s="155">
        <f>INDEX(Thèmes!$C$3:$AS$98,MATCH(Progression!V$3,Thèmes!$C$3:$C$98,0),30)</f>
        <v>0</v>
      </c>
      <c r="W42" s="155">
        <f>INDEX(Thèmes!$C$3:$AS$98,MATCH(Progression!W$3,Thèmes!$C$3:$C$98,0),30)</f>
        <v>0</v>
      </c>
      <c r="X42" s="155">
        <f>INDEX(Thèmes!$C$3:$AS$98,MATCH(Progression!X$3,Thèmes!$C$3:$C$98,0),30)</f>
        <v>0</v>
      </c>
      <c r="Y42" s="155">
        <f>INDEX(Thèmes!$C$3:$AS$98,MATCH(Progression!Y$3,Thèmes!$C$3:$C$98,0),30)</f>
        <v>0</v>
      </c>
      <c r="Z42" s="155">
        <f>INDEX(Thèmes!$C$3:$AS$98,MATCH(Progression!Z$3,Thèmes!$C$3:$C$98,0),30)</f>
        <v>0</v>
      </c>
      <c r="AA42" s="155">
        <f>INDEX(Thèmes!$C$3:$AS$98,MATCH(Progression!AA$3,Thèmes!$C$3:$C$98,0),30)</f>
        <v>0</v>
      </c>
      <c r="AB42" s="155">
        <f>INDEX(Thèmes!$C$3:$AS$98,MATCH(Progression!AB$3,Thèmes!$C$3:$C$98,0),30)</f>
        <v>0</v>
      </c>
      <c r="AC42" s="155">
        <f>INDEX(Thèmes!$C$3:$AS$98,MATCH(Progression!AC$3,Thèmes!$C$3:$C$98,0),30)</f>
        <v>0</v>
      </c>
      <c r="AD42" s="155">
        <f>INDEX(Thèmes!$C$3:$AS$98,MATCH(Progression!AD$3,Thèmes!$C$3:$C$98,0),30)</f>
        <v>0</v>
      </c>
      <c r="AE42" s="155">
        <f>INDEX(Thèmes!$C$3:$AS$98,MATCH(Progression!AE$3,Thèmes!$C$3:$C$98,0),30)</f>
        <v>0</v>
      </c>
      <c r="AF42" s="155">
        <f>INDEX(Thèmes!$C$3:$AS$98,MATCH(Progression!AF$3,Thèmes!$C$3:$C$98,0),30)</f>
        <v>0</v>
      </c>
      <c r="AG42" s="155">
        <f>INDEX(Thèmes!$C$3:$AS$98,MATCH(Progression!AG$3,Thèmes!$C$3:$C$98,0),30)</f>
        <v>0</v>
      </c>
      <c r="AH42" s="155">
        <f>INDEX(Thèmes!$C$3:$AS$98,MATCH(Progression!AH$3,Thèmes!$C$3:$C$98,0),30)</f>
        <v>0</v>
      </c>
      <c r="AI42" s="155">
        <f>INDEX(Thèmes!$C$3:$AS$98,MATCH(Progression!AI$3,Thèmes!$C$3:$C$98,0),30)</f>
        <v>0</v>
      </c>
      <c r="AJ42" s="155">
        <f>INDEX(Thèmes!$C$3:$AS$98,MATCH(Progression!AJ$3,Thèmes!$C$3:$C$98,0),30)</f>
        <v>0</v>
      </c>
      <c r="AK42" s="155">
        <f>INDEX(Thèmes!$C$3:$AS$98,MATCH(Progression!AK$3,Thèmes!$C$3:$C$98,0),30)</f>
        <v>0</v>
      </c>
      <c r="AM42" s="68"/>
      <c r="AN42" s="63"/>
      <c r="AO42" s="54"/>
      <c r="AP42" s="57"/>
      <c r="AQ42" s="54"/>
      <c r="AR42" s="54"/>
    </row>
    <row r="43" spans="1:46" ht="23.25" x14ac:dyDescent="0.25">
      <c r="A43" s="18" t="s">
        <v>86</v>
      </c>
      <c r="B43" s="147" t="s">
        <v>199</v>
      </c>
      <c r="C43" s="199"/>
      <c r="D43" s="159" t="s">
        <v>45</v>
      </c>
      <c r="E43" s="118"/>
      <c r="F43" s="198"/>
      <c r="G43" s="162">
        <f>COUNTIF(H43:AK43,"x")</f>
        <v>5</v>
      </c>
      <c r="H43" s="155" t="str">
        <f>INDEX(Thèmes!$C$3:$AS$98,MATCH(Progression!H$3,Thèmes!$C$3:$C$98,0),31)</f>
        <v>x</v>
      </c>
      <c r="I43" s="155">
        <f>INDEX(Thèmes!$C$3:$AS$98,MATCH(Progression!I$3,Thèmes!$C$3:$C$98,0),31)</f>
        <v>0</v>
      </c>
      <c r="J43" s="155">
        <f>INDEX(Thèmes!$C$3:$AS$98,MATCH(Progression!J$3,Thèmes!$C$3:$C$98,0),31)</f>
        <v>0</v>
      </c>
      <c r="K43" s="155">
        <f>INDEX(Thèmes!$C$3:$AS$98,MATCH(Progression!K$3,Thèmes!$C$3:$C$98,0),31)</f>
        <v>0</v>
      </c>
      <c r="L43" s="155">
        <f>INDEX(Thèmes!$C$3:$AS$98,MATCH(Progression!L$3,Thèmes!$C$3:$C$98,0),31)</f>
        <v>0</v>
      </c>
      <c r="M43" s="155">
        <f>INDEX(Thèmes!$C$3:$AS$98,MATCH(Progression!M$3,Thèmes!$C$3:$C$98,0),31)</f>
        <v>0</v>
      </c>
      <c r="N43" s="155">
        <f>INDEX(Thèmes!$C$3:$AS$98,MATCH(Progression!N$3,Thèmes!$C$3:$C$98,0),31)</f>
        <v>0</v>
      </c>
      <c r="O43" s="155">
        <f>INDEX(Thèmes!$C$3:$AS$98,MATCH(Progression!O$3,Thèmes!$C$3:$C$98,0),31)</f>
        <v>0</v>
      </c>
      <c r="P43" s="155">
        <f>INDEX(Thèmes!$C$3:$AS$98,MATCH(Progression!P$3,Thèmes!$C$3:$C$98,0),31)</f>
        <v>0</v>
      </c>
      <c r="Q43" s="155">
        <f>INDEX(Thèmes!$C$3:$AS$98,MATCH(Progression!Q$3,Thèmes!$C$3:$C$98,0),31)</f>
        <v>0</v>
      </c>
      <c r="R43" s="155">
        <f>INDEX(Thèmes!$C$3:$AS$98,MATCH(Progression!R$3,Thèmes!$C$3:$C$98,0),31)</f>
        <v>0</v>
      </c>
      <c r="S43" s="155" t="str">
        <f>INDEX(Thèmes!$C$3:$AS$98,MATCH(Progression!S$3,Thèmes!$C$3:$C$98,0),31)</f>
        <v>x</v>
      </c>
      <c r="T43" s="155" t="str">
        <f>INDEX(Thèmes!$C$3:$AS$98,MATCH(Progression!T$3,Thèmes!$C$3:$C$98,0),31)</f>
        <v>x</v>
      </c>
      <c r="U43" s="155" t="str">
        <f>INDEX(Thèmes!$C$3:$AS$98,MATCH(Progression!U$3,Thèmes!$C$3:$C$98,0),31)</f>
        <v>x</v>
      </c>
      <c r="V43" s="155">
        <f>INDEX(Thèmes!$C$3:$AS$98,MATCH(Progression!V$3,Thèmes!$C$3:$C$98,0),31)</f>
        <v>0</v>
      </c>
      <c r="W43" s="155">
        <f>INDEX(Thèmes!$C$3:$AS$98,MATCH(Progression!W$3,Thèmes!$C$3:$C$98,0),31)</f>
        <v>0</v>
      </c>
      <c r="X43" s="155">
        <f>INDEX(Thèmes!$C$3:$AS$98,MATCH(Progression!X$3,Thèmes!$C$3:$C$98,0),31)</f>
        <v>0</v>
      </c>
      <c r="Y43" s="155">
        <f>INDEX(Thèmes!$C$3:$AS$98,MATCH(Progression!Y$3,Thèmes!$C$3:$C$98,0),31)</f>
        <v>0</v>
      </c>
      <c r="Z43" s="155">
        <f>INDEX(Thèmes!$C$3:$AS$98,MATCH(Progression!Z$3,Thèmes!$C$3:$C$98,0),31)</f>
        <v>0</v>
      </c>
      <c r="AA43" s="155">
        <f>INDEX(Thèmes!$C$3:$AS$98,MATCH(Progression!AA$3,Thèmes!$C$3:$C$98,0),31)</f>
        <v>0</v>
      </c>
      <c r="AB43" s="155">
        <f>INDEX(Thèmes!$C$3:$AS$98,MATCH(Progression!AB$3,Thèmes!$C$3:$C$98,0),31)</f>
        <v>0</v>
      </c>
      <c r="AC43" s="155">
        <f>INDEX(Thèmes!$C$3:$AS$98,MATCH(Progression!AC$3,Thèmes!$C$3:$C$98,0),31)</f>
        <v>0</v>
      </c>
      <c r="AD43" s="155">
        <f>INDEX(Thèmes!$C$3:$AS$98,MATCH(Progression!AD$3,Thèmes!$C$3:$C$98,0),31)</f>
        <v>0</v>
      </c>
      <c r="AE43" s="155">
        <f>INDEX(Thèmes!$C$3:$AS$98,MATCH(Progression!AE$3,Thèmes!$C$3:$C$98,0),31)</f>
        <v>0</v>
      </c>
      <c r="AF43" s="155">
        <f>INDEX(Thèmes!$C$3:$AS$98,MATCH(Progression!AF$3,Thèmes!$C$3:$C$98,0),31)</f>
        <v>0</v>
      </c>
      <c r="AG43" s="155">
        <f>INDEX(Thèmes!$C$3:$AS$98,MATCH(Progression!AG$3,Thèmes!$C$3:$C$98,0),31)</f>
        <v>0</v>
      </c>
      <c r="AH43" s="155" t="str">
        <f>INDEX(Thèmes!$C$3:$AS$98,MATCH(Progression!AH$3,Thèmes!$C$3:$C$98,0),31)</f>
        <v>x</v>
      </c>
      <c r="AI43" s="155">
        <f>INDEX(Thèmes!$C$3:$AS$98,MATCH(Progression!AI$3,Thèmes!$C$3:$C$98,0),31)</f>
        <v>0</v>
      </c>
      <c r="AJ43" s="155">
        <f>INDEX(Thèmes!$C$3:$AS$98,MATCH(Progression!AJ$3,Thèmes!$C$3:$C$98,0),31)</f>
        <v>0</v>
      </c>
      <c r="AK43" s="155">
        <f>INDEX(Thèmes!$C$3:$AS$98,MATCH(Progression!AK$3,Thèmes!$C$3:$C$98,0),31)</f>
        <v>0</v>
      </c>
      <c r="AM43" s="68"/>
      <c r="AN43" s="63"/>
      <c r="AO43" s="54"/>
      <c r="AP43" s="57"/>
      <c r="AQ43" s="54"/>
      <c r="AR43" s="54"/>
    </row>
    <row r="44" spans="1:46" ht="33.75" x14ac:dyDescent="0.25">
      <c r="A44" s="18" t="s">
        <v>87</v>
      </c>
      <c r="B44" s="145" t="s">
        <v>88</v>
      </c>
      <c r="C44" s="199"/>
      <c r="D44" s="159" t="s">
        <v>45</v>
      </c>
      <c r="E44" s="118"/>
      <c r="F44" s="198"/>
      <c r="G44" s="162">
        <f>COUNTIF(H44:AK44,"x")</f>
        <v>4</v>
      </c>
      <c r="H44" s="155" t="str">
        <f>INDEX(Thèmes!$C$3:$AS$98,MATCH(Progression!H$3,Thèmes!$C$3:$C$98,0),32)</f>
        <v>x</v>
      </c>
      <c r="I44" s="155">
        <f>INDEX(Thèmes!$C$3:$AS$98,MATCH(Progression!I$3,Thèmes!$C$3:$C$98,0),32)</f>
        <v>0</v>
      </c>
      <c r="J44" s="155">
        <f>INDEX(Thèmes!$C$3:$AS$98,MATCH(Progression!J$3,Thèmes!$C$3:$C$98,0),32)</f>
        <v>0</v>
      </c>
      <c r="K44" s="155">
        <f>INDEX(Thèmes!$C$3:$AS$98,MATCH(Progression!K$3,Thèmes!$C$3:$C$98,0),32)</f>
        <v>0</v>
      </c>
      <c r="L44" s="155">
        <f>INDEX(Thèmes!$C$3:$AS$98,MATCH(Progression!L$3,Thèmes!$C$3:$C$98,0),32)</f>
        <v>0</v>
      </c>
      <c r="M44" s="155">
        <f>INDEX(Thèmes!$C$3:$AS$98,MATCH(Progression!M$3,Thèmes!$C$3:$C$98,0),32)</f>
        <v>0</v>
      </c>
      <c r="N44" s="155">
        <f>INDEX(Thèmes!$C$3:$AS$98,MATCH(Progression!N$3,Thèmes!$C$3:$C$98,0),32)</f>
        <v>0</v>
      </c>
      <c r="O44" s="155">
        <f>INDEX(Thèmes!$C$3:$AS$98,MATCH(Progression!O$3,Thèmes!$C$3:$C$98,0),32)</f>
        <v>0</v>
      </c>
      <c r="P44" s="155">
        <f>INDEX(Thèmes!$C$3:$AS$98,MATCH(Progression!P$3,Thèmes!$C$3:$C$98,0),32)</f>
        <v>0</v>
      </c>
      <c r="Q44" s="155">
        <f>INDEX(Thèmes!$C$3:$AS$98,MATCH(Progression!Q$3,Thèmes!$C$3:$C$98,0),32)</f>
        <v>0</v>
      </c>
      <c r="R44" s="155">
        <f>INDEX(Thèmes!$C$3:$AS$98,MATCH(Progression!R$3,Thèmes!$C$3:$C$98,0),32)</f>
        <v>0</v>
      </c>
      <c r="S44" s="155" t="str">
        <f>INDEX(Thèmes!$C$3:$AS$98,MATCH(Progression!S$3,Thèmes!$C$3:$C$98,0),32)</f>
        <v>x</v>
      </c>
      <c r="T44" s="155">
        <f>INDEX(Thèmes!$C$3:$AS$98,MATCH(Progression!T$3,Thèmes!$C$3:$C$98,0),32)</f>
        <v>0</v>
      </c>
      <c r="U44" s="155" t="str">
        <f>INDEX(Thèmes!$C$3:$AS$98,MATCH(Progression!U$3,Thèmes!$C$3:$C$98,0),32)</f>
        <v>x</v>
      </c>
      <c r="V44" s="155">
        <f>INDEX(Thèmes!$C$3:$AS$98,MATCH(Progression!V$3,Thèmes!$C$3:$C$98,0),32)</f>
        <v>0</v>
      </c>
      <c r="W44" s="155">
        <f>INDEX(Thèmes!$C$3:$AS$98,MATCH(Progression!W$3,Thèmes!$C$3:$C$98,0),32)</f>
        <v>0</v>
      </c>
      <c r="X44" s="155">
        <f>INDEX(Thèmes!$C$3:$AS$98,MATCH(Progression!X$3,Thèmes!$C$3:$C$98,0),32)</f>
        <v>0</v>
      </c>
      <c r="Y44" s="155">
        <f>INDEX(Thèmes!$C$3:$AS$98,MATCH(Progression!Y$3,Thèmes!$C$3:$C$98,0),32)</f>
        <v>0</v>
      </c>
      <c r="Z44" s="155">
        <f>INDEX(Thèmes!$C$3:$AS$98,MATCH(Progression!Z$3,Thèmes!$C$3:$C$98,0),32)</f>
        <v>0</v>
      </c>
      <c r="AA44" s="155">
        <f>INDEX(Thèmes!$C$3:$AS$98,MATCH(Progression!AA$3,Thèmes!$C$3:$C$98,0),32)</f>
        <v>0</v>
      </c>
      <c r="AB44" s="155">
        <f>INDEX(Thèmes!$C$3:$AS$98,MATCH(Progression!AB$3,Thèmes!$C$3:$C$98,0),32)</f>
        <v>0</v>
      </c>
      <c r="AC44" s="155">
        <f>INDEX(Thèmes!$C$3:$AS$98,MATCH(Progression!AC$3,Thèmes!$C$3:$C$98,0),32)</f>
        <v>0</v>
      </c>
      <c r="AD44" s="155">
        <f>INDEX(Thèmes!$C$3:$AS$98,MATCH(Progression!AD$3,Thèmes!$C$3:$C$98,0),32)</f>
        <v>0</v>
      </c>
      <c r="AE44" s="155">
        <f>INDEX(Thèmes!$C$3:$AS$98,MATCH(Progression!AE$3,Thèmes!$C$3:$C$98,0),32)</f>
        <v>0</v>
      </c>
      <c r="AF44" s="155">
        <f>INDEX(Thèmes!$C$3:$AS$98,MATCH(Progression!AF$3,Thèmes!$C$3:$C$98,0),32)</f>
        <v>0</v>
      </c>
      <c r="AG44" s="155">
        <f>INDEX(Thèmes!$C$3:$AS$98,MATCH(Progression!AG$3,Thèmes!$C$3:$C$98,0),32)</f>
        <v>0</v>
      </c>
      <c r="AH44" s="155" t="str">
        <f>INDEX(Thèmes!$C$3:$AS$98,MATCH(Progression!AH$3,Thèmes!$C$3:$C$98,0),32)</f>
        <v>x</v>
      </c>
      <c r="AI44" s="155">
        <f>INDEX(Thèmes!$C$3:$AS$98,MATCH(Progression!AI$3,Thèmes!$C$3:$C$98,0),32)</f>
        <v>0</v>
      </c>
      <c r="AJ44" s="155">
        <f>INDEX(Thèmes!$C$3:$AS$98,MATCH(Progression!AJ$3,Thèmes!$C$3:$C$98,0),32)</f>
        <v>0</v>
      </c>
      <c r="AK44" s="155">
        <f>INDEX(Thèmes!$C$3:$AS$98,MATCH(Progression!AK$3,Thèmes!$C$3:$C$98,0),32)</f>
        <v>0</v>
      </c>
      <c r="AM44" s="68"/>
      <c r="AN44" s="63"/>
      <c r="AO44" s="54"/>
      <c r="AP44" s="54"/>
      <c r="AQ44" s="54"/>
      <c r="AR44" s="54"/>
    </row>
    <row r="45" spans="1:46" x14ac:dyDescent="0.25">
      <c r="A45" s="18" t="s">
        <v>89</v>
      </c>
      <c r="B45" s="145" t="s">
        <v>90</v>
      </c>
      <c r="C45" s="199"/>
      <c r="D45" s="159" t="s">
        <v>45</v>
      </c>
      <c r="E45" s="118"/>
      <c r="F45" s="198"/>
      <c r="G45" s="162">
        <f>COUNTIF(H45:AK45,"x")</f>
        <v>2</v>
      </c>
      <c r="H45" s="155">
        <f>INDEX(Thèmes!$C$3:$AS$98,MATCH(Progression!H$3,Thèmes!$C$3:$C$98,0),33)</f>
        <v>0</v>
      </c>
      <c r="I45" s="155">
        <f>INDEX(Thèmes!$C$3:$AS$98,MATCH(Progression!I$3,Thèmes!$C$3:$C$98,0),33)</f>
        <v>0</v>
      </c>
      <c r="J45" s="155">
        <f>INDEX(Thèmes!$C$3:$AS$98,MATCH(Progression!J$3,Thèmes!$C$3:$C$98,0),33)</f>
        <v>0</v>
      </c>
      <c r="K45" s="155">
        <f>INDEX(Thèmes!$C$3:$AS$98,MATCH(Progression!K$3,Thèmes!$C$3:$C$98,0),33)</f>
        <v>0</v>
      </c>
      <c r="L45" s="155">
        <f>INDEX(Thèmes!$C$3:$AS$98,MATCH(Progression!L$3,Thèmes!$C$3:$C$98,0),33)</f>
        <v>0</v>
      </c>
      <c r="M45" s="155">
        <f>INDEX(Thèmes!$C$3:$AS$98,MATCH(Progression!M$3,Thèmes!$C$3:$C$98,0),33)</f>
        <v>0</v>
      </c>
      <c r="N45" s="155">
        <f>INDEX(Thèmes!$C$3:$AS$98,MATCH(Progression!N$3,Thèmes!$C$3:$C$98,0),33)</f>
        <v>0</v>
      </c>
      <c r="O45" s="155">
        <f>INDEX(Thèmes!$C$3:$AS$98,MATCH(Progression!O$3,Thèmes!$C$3:$C$98,0),33)</f>
        <v>0</v>
      </c>
      <c r="P45" s="155">
        <f>INDEX(Thèmes!$C$3:$AS$98,MATCH(Progression!P$3,Thèmes!$C$3:$C$98,0),33)</f>
        <v>0</v>
      </c>
      <c r="Q45" s="155">
        <f>INDEX(Thèmes!$C$3:$AS$98,MATCH(Progression!Q$3,Thèmes!$C$3:$C$98,0),33)</f>
        <v>0</v>
      </c>
      <c r="R45" s="155">
        <f>INDEX(Thèmes!$C$3:$AS$98,MATCH(Progression!R$3,Thèmes!$C$3:$C$98,0),33)</f>
        <v>0</v>
      </c>
      <c r="S45" s="155" t="str">
        <f>INDEX(Thèmes!$C$3:$AS$98,MATCH(Progression!S$3,Thèmes!$C$3:$C$98,0),33)</f>
        <v>x</v>
      </c>
      <c r="T45" s="155">
        <f>INDEX(Thèmes!$C$3:$AS$98,MATCH(Progression!T$3,Thèmes!$C$3:$C$98,0),33)</f>
        <v>0</v>
      </c>
      <c r="U45" s="155">
        <f>INDEX(Thèmes!$C$3:$AS$98,MATCH(Progression!U$3,Thèmes!$C$3:$C$98,0),33)</f>
        <v>0</v>
      </c>
      <c r="V45" s="155">
        <f>INDEX(Thèmes!$C$3:$AS$98,MATCH(Progression!V$3,Thèmes!$C$3:$C$98,0),33)</f>
        <v>0</v>
      </c>
      <c r="W45" s="155">
        <f>INDEX(Thèmes!$C$3:$AS$98,MATCH(Progression!W$3,Thèmes!$C$3:$C$98,0),33)</f>
        <v>0</v>
      </c>
      <c r="X45" s="155">
        <f>INDEX(Thèmes!$C$3:$AS$98,MATCH(Progression!X$3,Thèmes!$C$3:$C$98,0),33)</f>
        <v>0</v>
      </c>
      <c r="Y45" s="155">
        <f>INDEX(Thèmes!$C$3:$AS$98,MATCH(Progression!Y$3,Thèmes!$C$3:$C$98,0),33)</f>
        <v>0</v>
      </c>
      <c r="Z45" s="155">
        <f>INDEX(Thèmes!$C$3:$AS$98,MATCH(Progression!Z$3,Thèmes!$C$3:$C$98,0),33)</f>
        <v>0</v>
      </c>
      <c r="AA45" s="155">
        <f>INDEX(Thèmes!$C$3:$AS$98,MATCH(Progression!AA$3,Thèmes!$C$3:$C$98,0),33)</f>
        <v>0</v>
      </c>
      <c r="AB45" s="155">
        <f>INDEX(Thèmes!$C$3:$AS$98,MATCH(Progression!AB$3,Thèmes!$C$3:$C$98,0),33)</f>
        <v>0</v>
      </c>
      <c r="AC45" s="155">
        <f>INDEX(Thèmes!$C$3:$AS$98,MATCH(Progression!AC$3,Thèmes!$C$3:$C$98,0),33)</f>
        <v>0</v>
      </c>
      <c r="AD45" s="155">
        <f>INDEX(Thèmes!$C$3:$AS$98,MATCH(Progression!AD$3,Thèmes!$C$3:$C$98,0),33)</f>
        <v>0</v>
      </c>
      <c r="AE45" s="155">
        <f>INDEX(Thèmes!$C$3:$AS$98,MATCH(Progression!AE$3,Thèmes!$C$3:$C$98,0),33)</f>
        <v>0</v>
      </c>
      <c r="AF45" s="155">
        <f>INDEX(Thèmes!$C$3:$AS$98,MATCH(Progression!AF$3,Thèmes!$C$3:$C$98,0),33)</f>
        <v>0</v>
      </c>
      <c r="AG45" s="155">
        <f>INDEX(Thèmes!$C$3:$AS$98,MATCH(Progression!AG$3,Thèmes!$C$3:$C$98,0),33)</f>
        <v>0</v>
      </c>
      <c r="AH45" s="155" t="str">
        <f>INDEX(Thèmes!$C$3:$AS$98,MATCH(Progression!AH$3,Thèmes!$C$3:$C$98,0),33)</f>
        <v>x</v>
      </c>
      <c r="AI45" s="155">
        <f>INDEX(Thèmes!$C$3:$AS$98,MATCH(Progression!AI$3,Thèmes!$C$3:$C$98,0),33)</f>
        <v>0</v>
      </c>
      <c r="AJ45" s="155">
        <f>INDEX(Thèmes!$C$3:$AS$98,MATCH(Progression!AJ$3,Thèmes!$C$3:$C$98,0),33)</f>
        <v>0</v>
      </c>
      <c r="AK45" s="155">
        <f>INDEX(Thèmes!$C$3:$AS$98,MATCH(Progression!AK$3,Thèmes!$C$3:$C$98,0),33)</f>
        <v>0</v>
      </c>
      <c r="AM45" s="68"/>
      <c r="AN45" s="63"/>
      <c r="AO45" s="54"/>
      <c r="AP45" s="54"/>
      <c r="AQ45" s="54"/>
      <c r="AR45" s="54"/>
    </row>
    <row r="46" spans="1:46" x14ac:dyDescent="0.25">
      <c r="A46" s="222" t="s">
        <v>268</v>
      </c>
      <c r="B46" s="223"/>
      <c r="C46" s="202"/>
      <c r="D46" s="158"/>
      <c r="E46" s="158"/>
      <c r="F46" s="203"/>
      <c r="G46" s="163"/>
      <c r="H46" s="156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M46" s="68"/>
      <c r="AN46" s="63"/>
      <c r="AO46" s="54"/>
      <c r="AP46" s="54"/>
      <c r="AQ46" s="54"/>
      <c r="AR46" s="54"/>
    </row>
    <row r="47" spans="1:46" ht="23.25" x14ac:dyDescent="0.25">
      <c r="A47" s="18" t="s">
        <v>255</v>
      </c>
      <c r="B47" s="151" t="s">
        <v>227</v>
      </c>
      <c r="C47" s="199"/>
      <c r="D47" s="118"/>
      <c r="E47" s="118"/>
      <c r="F47" s="204" t="s">
        <v>45</v>
      </c>
      <c r="G47" s="166">
        <f t="shared" ref="G47:G56" si="2">COUNTIF(H47:AK47,"x")</f>
        <v>2</v>
      </c>
      <c r="H47" s="155">
        <f>INDEX(Thèmes!$C$3:$AS$98,MATCH(Progression!H$3,Thèmes!$C$3:$C$98,0),34)</f>
        <v>0</v>
      </c>
      <c r="I47" s="155">
        <f>INDEX(Thèmes!$C$3:$AS$98,MATCH(Progression!I$3,Thèmes!$C$3:$C$98,0),34)</f>
        <v>0</v>
      </c>
      <c r="J47" s="155">
        <f>INDEX(Thèmes!$C$3:$AS$98,MATCH(Progression!J$3,Thèmes!$C$3:$C$98,0),34)</f>
        <v>0</v>
      </c>
      <c r="K47" s="155">
        <f>INDEX(Thèmes!$C$3:$AS$98,MATCH(Progression!K$3,Thèmes!$C$3:$C$98,0),34)</f>
        <v>0</v>
      </c>
      <c r="L47" s="155">
        <f>INDEX(Thèmes!$C$3:$AS$98,MATCH(Progression!L$3,Thèmes!$C$3:$C$98,0),34)</f>
        <v>0</v>
      </c>
      <c r="M47" s="155">
        <f>INDEX(Thèmes!$C$3:$AS$98,MATCH(Progression!M$3,Thèmes!$C$3:$C$98,0),34)</f>
        <v>0</v>
      </c>
      <c r="N47" s="155">
        <f>INDEX(Thèmes!$C$3:$AS$98,MATCH(Progression!N$3,Thèmes!$C$3:$C$98,0),34)</f>
        <v>0</v>
      </c>
      <c r="O47" s="155">
        <f>INDEX(Thèmes!$C$3:$AS$98,MATCH(Progression!O$3,Thèmes!$C$3:$C$98,0),34)</f>
        <v>0</v>
      </c>
      <c r="P47" s="155">
        <f>INDEX(Thèmes!$C$3:$AS$98,MATCH(Progression!P$3,Thèmes!$C$3:$C$98,0),34)</f>
        <v>0</v>
      </c>
      <c r="Q47" s="155">
        <f>INDEX(Thèmes!$C$3:$AS$98,MATCH(Progression!Q$3,Thèmes!$C$3:$C$98,0),34)</f>
        <v>0</v>
      </c>
      <c r="R47" s="155">
        <f>INDEX(Thèmes!$C$3:$AS$98,MATCH(Progression!R$3,Thèmes!$C$3:$C$98,0),34)</f>
        <v>0</v>
      </c>
      <c r="S47" s="155">
        <f>INDEX(Thèmes!$C$3:$AS$98,MATCH(Progression!S$3,Thèmes!$C$3:$C$98,0),34)</f>
        <v>0</v>
      </c>
      <c r="T47" s="155">
        <f>INDEX(Thèmes!$C$3:$AS$98,MATCH(Progression!T$3,Thèmes!$C$3:$C$98,0),34)</f>
        <v>0</v>
      </c>
      <c r="U47" s="155">
        <f>INDEX(Thèmes!$C$3:$AS$98,MATCH(Progression!U$3,Thèmes!$C$3:$C$98,0),34)</f>
        <v>0</v>
      </c>
      <c r="V47" s="155">
        <f>INDEX(Thèmes!$C$3:$AS$98,MATCH(Progression!V$3,Thèmes!$C$3:$C$98,0),34)</f>
        <v>0</v>
      </c>
      <c r="W47" s="155">
        <f>INDEX(Thèmes!$C$3:$AS$98,MATCH(Progression!W$3,Thèmes!$C$3:$C$98,0),34)</f>
        <v>0</v>
      </c>
      <c r="X47" s="155">
        <f>INDEX(Thèmes!$C$3:$AS$98,MATCH(Progression!X$3,Thèmes!$C$3:$C$98,0),34)</f>
        <v>0</v>
      </c>
      <c r="Y47" s="155">
        <f>INDEX(Thèmes!$C$3:$AS$98,MATCH(Progression!Y$3,Thèmes!$C$3:$C$98,0),34)</f>
        <v>0</v>
      </c>
      <c r="Z47" s="155">
        <f>INDEX(Thèmes!$C$3:$AS$98,MATCH(Progression!Z$3,Thèmes!$C$3:$C$98,0),34)</f>
        <v>0</v>
      </c>
      <c r="AA47" s="155">
        <f>INDEX(Thèmes!$C$3:$AS$98,MATCH(Progression!AA$3,Thèmes!$C$3:$C$98,0),34)</f>
        <v>0</v>
      </c>
      <c r="AB47" s="155">
        <f>INDEX(Thèmes!$C$3:$AS$98,MATCH(Progression!AB$3,Thèmes!$C$3:$C$98,0),34)</f>
        <v>0</v>
      </c>
      <c r="AC47" s="155" t="str">
        <f>INDEX(Thèmes!$C$3:$AS$98,MATCH(Progression!AC$3,Thèmes!$C$3:$C$98,0),34)</f>
        <v>x</v>
      </c>
      <c r="AD47" s="155" t="str">
        <f>INDEX(Thèmes!$C$3:$AS$98,MATCH(Progression!AD$3,Thèmes!$C$3:$C$98,0),34)</f>
        <v>x</v>
      </c>
      <c r="AE47" s="155">
        <f>INDEX(Thèmes!$C$3:$AS$98,MATCH(Progression!AE$3,Thèmes!$C$3:$C$98,0),34)</f>
        <v>0</v>
      </c>
      <c r="AF47" s="155">
        <f>INDEX(Thèmes!$C$3:$AS$98,MATCH(Progression!AF$3,Thèmes!$C$3:$C$98,0),34)</f>
        <v>0</v>
      </c>
      <c r="AG47" s="155">
        <f>INDEX(Thèmes!$C$3:$AS$98,MATCH(Progression!AG$3,Thèmes!$C$3:$C$98,0),34)</f>
        <v>0</v>
      </c>
      <c r="AH47" s="155">
        <f>INDEX(Thèmes!$C$3:$AS$98,MATCH(Progression!AH$3,Thèmes!$C$3:$C$98,0),34)</f>
        <v>0</v>
      </c>
      <c r="AI47" s="155">
        <f>INDEX(Thèmes!$C$3:$AS$98,MATCH(Progression!AI$3,Thèmes!$C$3:$C$98,0),34)</f>
        <v>0</v>
      </c>
      <c r="AJ47" s="155">
        <f>INDEX(Thèmes!$C$3:$AS$98,MATCH(Progression!AJ$3,Thèmes!$C$3:$C$98,0),34)</f>
        <v>0</v>
      </c>
      <c r="AK47" s="155">
        <f>INDEX(Thèmes!$C$3:$AS$98,MATCH(Progression!AK$3,Thèmes!$C$3:$C$98,0),34)</f>
        <v>0</v>
      </c>
      <c r="AM47" s="68"/>
      <c r="AN47" s="63"/>
      <c r="AO47" s="54"/>
      <c r="AP47" s="54"/>
      <c r="AQ47" s="54"/>
      <c r="AR47" s="54"/>
    </row>
    <row r="48" spans="1:46" x14ac:dyDescent="0.25">
      <c r="A48" s="18" t="s">
        <v>256</v>
      </c>
      <c r="B48" s="152" t="s">
        <v>229</v>
      </c>
      <c r="C48" s="199"/>
      <c r="D48" s="118"/>
      <c r="E48" s="118"/>
      <c r="F48" s="204" t="s">
        <v>45</v>
      </c>
      <c r="G48" s="166">
        <f t="shared" si="2"/>
        <v>2</v>
      </c>
      <c r="H48" s="155">
        <f>INDEX(Thèmes!$C$3:$AS$98,MATCH(Progression!H$3,Thèmes!$C$3:$C$98,0),35)</f>
        <v>0</v>
      </c>
      <c r="I48" s="155">
        <f>INDEX(Thèmes!$C$3:$AS$98,MATCH(Progression!I$3,Thèmes!$C$3:$C$98,0),35)</f>
        <v>0</v>
      </c>
      <c r="J48" s="155">
        <f>INDEX(Thèmes!$C$3:$AS$98,MATCH(Progression!J$3,Thèmes!$C$3:$C$98,0),35)</f>
        <v>0</v>
      </c>
      <c r="K48" s="155">
        <f>INDEX(Thèmes!$C$3:$AS$98,MATCH(Progression!K$3,Thèmes!$C$3:$C$98,0),35)</f>
        <v>0</v>
      </c>
      <c r="L48" s="155">
        <f>INDEX(Thèmes!$C$3:$AS$98,MATCH(Progression!L$3,Thèmes!$C$3:$C$98,0),35)</f>
        <v>0</v>
      </c>
      <c r="M48" s="155">
        <f>INDEX(Thèmes!$C$3:$AS$98,MATCH(Progression!M$3,Thèmes!$C$3:$C$98,0),35)</f>
        <v>0</v>
      </c>
      <c r="N48" s="155">
        <f>INDEX(Thèmes!$C$3:$AS$98,MATCH(Progression!N$3,Thèmes!$C$3:$C$98,0),35)</f>
        <v>0</v>
      </c>
      <c r="O48" s="155">
        <f>INDEX(Thèmes!$C$3:$AS$98,MATCH(Progression!O$3,Thèmes!$C$3:$C$98,0),35)</f>
        <v>0</v>
      </c>
      <c r="P48" s="155">
        <f>INDEX(Thèmes!$C$3:$AS$98,MATCH(Progression!P$3,Thèmes!$C$3:$C$98,0),35)</f>
        <v>0</v>
      </c>
      <c r="Q48" s="155">
        <f>INDEX(Thèmes!$C$3:$AS$98,MATCH(Progression!Q$3,Thèmes!$C$3:$C$98,0),35)</f>
        <v>0</v>
      </c>
      <c r="R48" s="155">
        <f>INDEX(Thèmes!$C$3:$AS$98,MATCH(Progression!R$3,Thèmes!$C$3:$C$98,0),35)</f>
        <v>0</v>
      </c>
      <c r="S48" s="155">
        <f>INDEX(Thèmes!$C$3:$AS$98,MATCH(Progression!S$3,Thèmes!$C$3:$C$98,0),35)</f>
        <v>0</v>
      </c>
      <c r="T48" s="155">
        <f>INDEX(Thèmes!$C$3:$AS$98,MATCH(Progression!T$3,Thèmes!$C$3:$C$98,0),35)</f>
        <v>0</v>
      </c>
      <c r="U48" s="155">
        <f>INDEX(Thèmes!$C$3:$AS$98,MATCH(Progression!U$3,Thèmes!$C$3:$C$98,0),35)</f>
        <v>0</v>
      </c>
      <c r="V48" s="155">
        <f>INDEX(Thèmes!$C$3:$AS$98,MATCH(Progression!V$3,Thèmes!$C$3:$C$98,0),35)</f>
        <v>0</v>
      </c>
      <c r="W48" s="155">
        <f>INDEX(Thèmes!$C$3:$AS$98,MATCH(Progression!W$3,Thèmes!$C$3:$C$98,0),35)</f>
        <v>0</v>
      </c>
      <c r="X48" s="155">
        <f>INDEX(Thèmes!$C$3:$AS$98,MATCH(Progression!X$3,Thèmes!$C$3:$C$98,0),35)</f>
        <v>0</v>
      </c>
      <c r="Y48" s="155">
        <f>INDEX(Thèmes!$C$3:$AS$98,MATCH(Progression!Y$3,Thèmes!$C$3:$C$98,0),35)</f>
        <v>0</v>
      </c>
      <c r="Z48" s="155">
        <f>INDEX(Thèmes!$C$3:$AS$98,MATCH(Progression!Z$3,Thèmes!$C$3:$C$98,0),35)</f>
        <v>0</v>
      </c>
      <c r="AA48" s="155">
        <f>INDEX(Thèmes!$C$3:$AS$98,MATCH(Progression!AA$3,Thèmes!$C$3:$C$98,0),35)</f>
        <v>0</v>
      </c>
      <c r="AB48" s="155">
        <f>INDEX(Thèmes!$C$3:$AS$98,MATCH(Progression!AB$3,Thèmes!$C$3:$C$98,0),35)</f>
        <v>0</v>
      </c>
      <c r="AC48" s="155" t="str">
        <f>INDEX(Thèmes!$C$3:$AS$98,MATCH(Progression!AC$3,Thèmes!$C$3:$C$98,0),35)</f>
        <v>x</v>
      </c>
      <c r="AD48" s="155" t="str">
        <f>INDEX(Thèmes!$C$3:$AS$98,MATCH(Progression!AD$3,Thèmes!$C$3:$C$98,0),35)</f>
        <v>x</v>
      </c>
      <c r="AE48" s="155">
        <f>INDEX(Thèmes!$C$3:$AS$98,MATCH(Progression!AE$3,Thèmes!$C$3:$C$98,0),35)</f>
        <v>0</v>
      </c>
      <c r="AF48" s="155">
        <f>INDEX(Thèmes!$C$3:$AS$98,MATCH(Progression!AF$3,Thèmes!$C$3:$C$98,0),35)</f>
        <v>0</v>
      </c>
      <c r="AG48" s="155">
        <f>INDEX(Thèmes!$C$3:$AS$98,MATCH(Progression!AG$3,Thèmes!$C$3:$C$98,0),35)</f>
        <v>0</v>
      </c>
      <c r="AH48" s="155">
        <f>INDEX(Thèmes!$C$3:$AS$98,MATCH(Progression!AH$3,Thèmes!$C$3:$C$98,0),35)</f>
        <v>0</v>
      </c>
      <c r="AI48" s="155">
        <f>INDEX(Thèmes!$C$3:$AS$98,MATCH(Progression!AI$3,Thèmes!$C$3:$C$98,0),35)</f>
        <v>0</v>
      </c>
      <c r="AJ48" s="155">
        <f>INDEX(Thèmes!$C$3:$AS$98,MATCH(Progression!AJ$3,Thèmes!$C$3:$C$98,0),35)</f>
        <v>0</v>
      </c>
      <c r="AK48" s="155">
        <f>INDEX(Thèmes!$C$3:$AS$98,MATCH(Progression!AK$3,Thèmes!$C$3:$C$98,0),35)</f>
        <v>0</v>
      </c>
      <c r="AM48" s="68"/>
      <c r="AN48" s="63"/>
      <c r="AO48" s="54"/>
      <c r="AP48" s="54"/>
      <c r="AQ48" s="54"/>
      <c r="AR48" s="54"/>
    </row>
    <row r="49" spans="1:44" x14ac:dyDescent="0.25">
      <c r="A49" s="18" t="s">
        <v>257</v>
      </c>
      <c r="B49" s="152" t="s">
        <v>230</v>
      </c>
      <c r="C49" s="199"/>
      <c r="D49" s="118"/>
      <c r="E49" s="118"/>
      <c r="F49" s="204" t="s">
        <v>45</v>
      </c>
      <c r="G49" s="166">
        <f t="shared" si="2"/>
        <v>1</v>
      </c>
      <c r="H49" s="155">
        <f>INDEX(Thèmes!$C$3:$AS$98,MATCH(Progression!H$3,Thèmes!$C$3:$C$98,0),36)</f>
        <v>0</v>
      </c>
      <c r="I49" s="155">
        <f>INDEX(Thèmes!$C$3:$AS$98,MATCH(Progression!I$3,Thèmes!$C$3:$C$98,0),36)</f>
        <v>0</v>
      </c>
      <c r="J49" s="155">
        <f>INDEX(Thèmes!$C$3:$AS$98,MATCH(Progression!J$3,Thèmes!$C$3:$C$98,0),36)</f>
        <v>0</v>
      </c>
      <c r="K49" s="155">
        <f>INDEX(Thèmes!$C$3:$AS$98,MATCH(Progression!K$3,Thèmes!$C$3:$C$98,0),36)</f>
        <v>0</v>
      </c>
      <c r="L49" s="155">
        <f>INDEX(Thèmes!$C$3:$AS$98,MATCH(Progression!L$3,Thèmes!$C$3:$C$98,0),36)</f>
        <v>0</v>
      </c>
      <c r="M49" s="155">
        <f>INDEX(Thèmes!$C$3:$AS$98,MATCH(Progression!M$3,Thèmes!$C$3:$C$98,0),36)</f>
        <v>0</v>
      </c>
      <c r="N49" s="155">
        <f>INDEX(Thèmes!$C$3:$AS$98,MATCH(Progression!N$3,Thèmes!$C$3:$C$98,0),36)</f>
        <v>0</v>
      </c>
      <c r="O49" s="155">
        <f>INDEX(Thèmes!$C$3:$AS$98,MATCH(Progression!O$3,Thèmes!$C$3:$C$98,0),36)</f>
        <v>0</v>
      </c>
      <c r="P49" s="155">
        <f>INDEX(Thèmes!$C$3:$AS$98,MATCH(Progression!P$3,Thèmes!$C$3:$C$98,0),36)</f>
        <v>0</v>
      </c>
      <c r="Q49" s="155">
        <f>INDEX(Thèmes!$C$3:$AS$98,MATCH(Progression!Q$3,Thèmes!$C$3:$C$98,0),36)</f>
        <v>0</v>
      </c>
      <c r="R49" s="155">
        <f>INDEX(Thèmes!$C$3:$AS$98,MATCH(Progression!R$3,Thèmes!$C$3:$C$98,0),36)</f>
        <v>0</v>
      </c>
      <c r="S49" s="155">
        <f>INDEX(Thèmes!$C$3:$AS$98,MATCH(Progression!S$3,Thèmes!$C$3:$C$98,0),36)</f>
        <v>0</v>
      </c>
      <c r="T49" s="155">
        <f>INDEX(Thèmes!$C$3:$AS$98,MATCH(Progression!T$3,Thèmes!$C$3:$C$98,0),36)</f>
        <v>0</v>
      </c>
      <c r="U49" s="155">
        <f>INDEX(Thèmes!$C$3:$AS$98,MATCH(Progression!U$3,Thèmes!$C$3:$C$98,0),36)</f>
        <v>0</v>
      </c>
      <c r="V49" s="155">
        <f>INDEX(Thèmes!$C$3:$AS$98,MATCH(Progression!V$3,Thèmes!$C$3:$C$98,0),36)</f>
        <v>0</v>
      </c>
      <c r="W49" s="155">
        <f>INDEX(Thèmes!$C$3:$AS$98,MATCH(Progression!W$3,Thèmes!$C$3:$C$98,0),36)</f>
        <v>0</v>
      </c>
      <c r="X49" s="155">
        <f>INDEX(Thèmes!$C$3:$AS$98,MATCH(Progression!X$3,Thèmes!$C$3:$C$98,0),36)</f>
        <v>0</v>
      </c>
      <c r="Y49" s="155">
        <f>INDEX(Thèmes!$C$3:$AS$98,MATCH(Progression!Y$3,Thèmes!$C$3:$C$98,0),36)</f>
        <v>0</v>
      </c>
      <c r="Z49" s="155">
        <f>INDEX(Thèmes!$C$3:$AS$98,MATCH(Progression!Z$3,Thèmes!$C$3:$C$98,0),36)</f>
        <v>0</v>
      </c>
      <c r="AA49" s="155">
        <f>INDEX(Thèmes!$C$3:$AS$98,MATCH(Progression!AA$3,Thèmes!$C$3:$C$98,0),36)</f>
        <v>0</v>
      </c>
      <c r="AB49" s="155">
        <f>INDEX(Thèmes!$C$3:$AS$98,MATCH(Progression!AB$3,Thèmes!$C$3:$C$98,0),36)</f>
        <v>0</v>
      </c>
      <c r="AC49" s="155">
        <f>INDEX(Thèmes!$C$3:$AS$98,MATCH(Progression!AC$3,Thèmes!$C$3:$C$98,0),36)</f>
        <v>0</v>
      </c>
      <c r="AD49" s="155" t="str">
        <f>INDEX(Thèmes!$C$3:$AS$98,MATCH(Progression!AD$3,Thèmes!$C$3:$C$98,0),36)</f>
        <v>x</v>
      </c>
      <c r="AE49" s="155">
        <f>INDEX(Thèmes!$C$3:$AS$98,MATCH(Progression!AE$3,Thèmes!$C$3:$C$98,0),36)</f>
        <v>0</v>
      </c>
      <c r="AF49" s="155">
        <f>INDEX(Thèmes!$C$3:$AS$98,MATCH(Progression!AF$3,Thèmes!$C$3:$C$98,0),36)</f>
        <v>0</v>
      </c>
      <c r="AG49" s="155">
        <f>INDEX(Thèmes!$C$3:$AS$98,MATCH(Progression!AG$3,Thèmes!$C$3:$C$98,0),36)</f>
        <v>0</v>
      </c>
      <c r="AH49" s="155">
        <f>INDEX(Thèmes!$C$3:$AS$98,MATCH(Progression!AH$3,Thèmes!$C$3:$C$98,0),36)</f>
        <v>0</v>
      </c>
      <c r="AI49" s="155">
        <f>INDEX(Thèmes!$C$3:$AS$98,MATCH(Progression!AI$3,Thèmes!$C$3:$C$98,0),36)</f>
        <v>0</v>
      </c>
      <c r="AJ49" s="155">
        <f>INDEX(Thèmes!$C$3:$AS$98,MATCH(Progression!AJ$3,Thèmes!$C$3:$C$98,0),36)</f>
        <v>0</v>
      </c>
      <c r="AK49" s="155">
        <f>INDEX(Thèmes!$C$3:$AS$98,MATCH(Progression!AK$3,Thèmes!$C$3:$C$98,0),36)</f>
        <v>0</v>
      </c>
      <c r="AM49" s="68"/>
      <c r="AN49" s="63"/>
      <c r="AO49" s="54"/>
      <c r="AP49" s="54"/>
      <c r="AQ49" s="54"/>
      <c r="AR49" s="54"/>
    </row>
    <row r="50" spans="1:44" ht="22.5" x14ac:dyDescent="0.25">
      <c r="A50" s="18" t="s">
        <v>258</v>
      </c>
      <c r="B50" s="153" t="s">
        <v>232</v>
      </c>
      <c r="C50" s="199"/>
      <c r="D50" s="118"/>
      <c r="E50" s="118"/>
      <c r="F50" s="204" t="s">
        <v>45</v>
      </c>
      <c r="G50" s="166">
        <f t="shared" si="2"/>
        <v>2</v>
      </c>
      <c r="H50" s="155">
        <f>INDEX(Thèmes!$C$3:$AS$98,MATCH(Progression!H$3,Thèmes!$C$3:$C$98,0),37)</f>
        <v>0</v>
      </c>
      <c r="I50" s="155">
        <f>INDEX(Thèmes!$C$3:$AS$98,MATCH(Progression!I$3,Thèmes!$C$3:$C$98,0),37)</f>
        <v>0</v>
      </c>
      <c r="J50" s="155">
        <f>INDEX(Thèmes!$C$3:$AS$98,MATCH(Progression!J$3,Thèmes!$C$3:$C$98,0),37)</f>
        <v>0</v>
      </c>
      <c r="K50" s="155">
        <f>INDEX(Thèmes!$C$3:$AS$98,MATCH(Progression!K$3,Thèmes!$C$3:$C$98,0),37)</f>
        <v>0</v>
      </c>
      <c r="L50" s="155">
        <f>INDEX(Thèmes!$C$3:$AS$98,MATCH(Progression!L$3,Thèmes!$C$3:$C$98,0),37)</f>
        <v>0</v>
      </c>
      <c r="M50" s="155">
        <f>INDEX(Thèmes!$C$3:$AS$98,MATCH(Progression!M$3,Thèmes!$C$3:$C$98,0),37)</f>
        <v>0</v>
      </c>
      <c r="N50" s="155" t="str">
        <f>INDEX(Thèmes!$C$3:$AS$98,MATCH(Progression!N$3,Thèmes!$C$3:$C$98,0),37)</f>
        <v>x</v>
      </c>
      <c r="O50" s="155" t="str">
        <f>INDEX(Thèmes!$C$3:$AS$98,MATCH(Progression!O$3,Thèmes!$C$3:$C$98,0),37)</f>
        <v>x</v>
      </c>
      <c r="P50" s="155">
        <f>INDEX(Thèmes!$C$3:$AS$98,MATCH(Progression!P$3,Thèmes!$C$3:$C$98,0),37)</f>
        <v>0</v>
      </c>
      <c r="Q50" s="155">
        <f>INDEX(Thèmes!$C$3:$AS$98,MATCH(Progression!Q$3,Thèmes!$C$3:$C$98,0),37)</f>
        <v>0</v>
      </c>
      <c r="R50" s="155">
        <f>INDEX(Thèmes!$C$3:$AS$98,MATCH(Progression!R$3,Thèmes!$C$3:$C$98,0),37)</f>
        <v>0</v>
      </c>
      <c r="S50" s="155">
        <f>INDEX(Thèmes!$C$3:$AS$98,MATCH(Progression!S$3,Thèmes!$C$3:$C$98,0),37)</f>
        <v>0</v>
      </c>
      <c r="T50" s="155">
        <f>INDEX(Thèmes!$C$3:$AS$98,MATCH(Progression!T$3,Thèmes!$C$3:$C$98,0),37)</f>
        <v>0</v>
      </c>
      <c r="U50" s="155">
        <f>INDEX(Thèmes!$C$3:$AS$98,MATCH(Progression!U$3,Thèmes!$C$3:$C$98,0),37)</f>
        <v>0</v>
      </c>
      <c r="V50" s="155">
        <f>INDEX(Thèmes!$C$3:$AS$98,MATCH(Progression!V$3,Thèmes!$C$3:$C$98,0),37)</f>
        <v>0</v>
      </c>
      <c r="W50" s="155">
        <f>INDEX(Thèmes!$C$3:$AS$98,MATCH(Progression!W$3,Thèmes!$C$3:$C$98,0),37)</f>
        <v>0</v>
      </c>
      <c r="X50" s="155">
        <f>INDEX(Thèmes!$C$3:$AS$98,MATCH(Progression!X$3,Thèmes!$C$3:$C$98,0),37)</f>
        <v>0</v>
      </c>
      <c r="Y50" s="155">
        <f>INDEX(Thèmes!$C$3:$AS$98,MATCH(Progression!Y$3,Thèmes!$C$3:$C$98,0),37)</f>
        <v>0</v>
      </c>
      <c r="Z50" s="155">
        <f>INDEX(Thèmes!$C$3:$AS$98,MATCH(Progression!Z$3,Thèmes!$C$3:$C$98,0),37)</f>
        <v>0</v>
      </c>
      <c r="AA50" s="155">
        <f>INDEX(Thèmes!$C$3:$AS$98,MATCH(Progression!AA$3,Thèmes!$C$3:$C$98,0),37)</f>
        <v>0</v>
      </c>
      <c r="AB50" s="155">
        <f>INDEX(Thèmes!$C$3:$AS$98,MATCH(Progression!AB$3,Thèmes!$C$3:$C$98,0),37)</f>
        <v>0</v>
      </c>
      <c r="AC50" s="155">
        <f>INDEX(Thèmes!$C$3:$AS$98,MATCH(Progression!AC$3,Thèmes!$C$3:$C$98,0),37)</f>
        <v>0</v>
      </c>
      <c r="AD50" s="155">
        <f>INDEX(Thèmes!$C$3:$AS$98,MATCH(Progression!AD$3,Thèmes!$C$3:$C$98,0),37)</f>
        <v>0</v>
      </c>
      <c r="AE50" s="155">
        <f>INDEX(Thèmes!$C$3:$AS$98,MATCH(Progression!AE$3,Thèmes!$C$3:$C$98,0),37)</f>
        <v>0</v>
      </c>
      <c r="AF50" s="155">
        <f>INDEX(Thèmes!$C$3:$AS$98,MATCH(Progression!AF$3,Thèmes!$C$3:$C$98,0),37)</f>
        <v>0</v>
      </c>
      <c r="AG50" s="155">
        <f>INDEX(Thèmes!$C$3:$AS$98,MATCH(Progression!AG$3,Thèmes!$C$3:$C$98,0),37)</f>
        <v>0</v>
      </c>
      <c r="AH50" s="155">
        <f>INDEX(Thèmes!$C$3:$AS$98,MATCH(Progression!AH$3,Thèmes!$C$3:$C$98,0),37)</f>
        <v>0</v>
      </c>
      <c r="AI50" s="155">
        <f>INDEX(Thèmes!$C$3:$AS$98,MATCH(Progression!AI$3,Thèmes!$C$3:$C$98,0),37)</f>
        <v>0</v>
      </c>
      <c r="AJ50" s="155">
        <f>INDEX(Thèmes!$C$3:$AS$98,MATCH(Progression!AJ$3,Thèmes!$C$3:$C$98,0),37)</f>
        <v>0</v>
      </c>
      <c r="AK50" s="155">
        <f>INDEX(Thèmes!$C$3:$AS$98,MATCH(Progression!AK$3,Thèmes!$C$3:$C$98,0),37)</f>
        <v>0</v>
      </c>
      <c r="AM50" s="68"/>
      <c r="AN50" s="63"/>
      <c r="AO50" s="54"/>
      <c r="AP50" s="54"/>
      <c r="AQ50" s="54"/>
      <c r="AR50" s="54"/>
    </row>
    <row r="51" spans="1:44" ht="22.5" x14ac:dyDescent="0.25">
      <c r="A51" s="18" t="s">
        <v>259</v>
      </c>
      <c r="B51" s="153" t="s">
        <v>233</v>
      </c>
      <c r="C51" s="199"/>
      <c r="D51" s="118"/>
      <c r="E51" s="118"/>
      <c r="F51" s="204" t="s">
        <v>45</v>
      </c>
      <c r="G51" s="166">
        <f t="shared" si="2"/>
        <v>1</v>
      </c>
      <c r="H51" s="155">
        <f>INDEX(Thèmes!$C$3:$AS$98,MATCH(Progression!H$3,Thèmes!$C$3:$C$98,0),38)</f>
        <v>0</v>
      </c>
      <c r="I51" s="155">
        <f>INDEX(Thèmes!$C$3:$AS$98,MATCH(Progression!I$3,Thèmes!$C$3:$C$98,0),38)</f>
        <v>0</v>
      </c>
      <c r="J51" s="155">
        <f>INDEX(Thèmes!$C$3:$AS$98,MATCH(Progression!J$3,Thèmes!$C$3:$C$98,0),38)</f>
        <v>0</v>
      </c>
      <c r="K51" s="155">
        <f>INDEX(Thèmes!$C$3:$AS$98,MATCH(Progression!K$3,Thèmes!$C$3:$C$98,0),38)</f>
        <v>0</v>
      </c>
      <c r="L51" s="155">
        <f>INDEX(Thèmes!$C$3:$AS$98,MATCH(Progression!L$3,Thèmes!$C$3:$C$98,0),38)</f>
        <v>0</v>
      </c>
      <c r="M51" s="155">
        <f>INDEX(Thèmes!$C$3:$AS$98,MATCH(Progression!M$3,Thèmes!$C$3:$C$98,0),38)</f>
        <v>0</v>
      </c>
      <c r="N51" s="155" t="str">
        <f>INDEX(Thèmes!$C$3:$AS$98,MATCH(Progression!N$3,Thèmes!$C$3:$C$98,0),38)</f>
        <v>x</v>
      </c>
      <c r="O51" s="155">
        <f>INDEX(Thèmes!$C$3:$AS$98,MATCH(Progression!O$3,Thèmes!$C$3:$C$98,0),38)</f>
        <v>0</v>
      </c>
      <c r="P51" s="155">
        <f>INDEX(Thèmes!$C$3:$AS$98,MATCH(Progression!P$3,Thèmes!$C$3:$C$98,0),38)</f>
        <v>0</v>
      </c>
      <c r="Q51" s="155">
        <f>INDEX(Thèmes!$C$3:$AS$98,MATCH(Progression!Q$3,Thèmes!$C$3:$C$98,0),38)</f>
        <v>0</v>
      </c>
      <c r="R51" s="155">
        <f>INDEX(Thèmes!$C$3:$AS$98,MATCH(Progression!R$3,Thèmes!$C$3:$C$98,0),38)</f>
        <v>0</v>
      </c>
      <c r="S51" s="155">
        <f>INDEX(Thèmes!$C$3:$AS$98,MATCH(Progression!S$3,Thèmes!$C$3:$C$98,0),38)</f>
        <v>0</v>
      </c>
      <c r="T51" s="155">
        <f>INDEX(Thèmes!$C$3:$AS$98,MATCH(Progression!T$3,Thèmes!$C$3:$C$98,0),38)</f>
        <v>0</v>
      </c>
      <c r="U51" s="155">
        <f>INDEX(Thèmes!$C$3:$AS$98,MATCH(Progression!U$3,Thèmes!$C$3:$C$98,0),38)</f>
        <v>0</v>
      </c>
      <c r="V51" s="155">
        <f>INDEX(Thèmes!$C$3:$AS$98,MATCH(Progression!V$3,Thèmes!$C$3:$C$98,0),38)</f>
        <v>0</v>
      </c>
      <c r="W51" s="155">
        <f>INDEX(Thèmes!$C$3:$AS$98,MATCH(Progression!W$3,Thèmes!$C$3:$C$98,0),38)</f>
        <v>0</v>
      </c>
      <c r="X51" s="155">
        <f>INDEX(Thèmes!$C$3:$AS$98,MATCH(Progression!X$3,Thèmes!$C$3:$C$98,0),38)</f>
        <v>0</v>
      </c>
      <c r="Y51" s="155">
        <f>INDEX(Thèmes!$C$3:$AS$98,MATCH(Progression!Y$3,Thèmes!$C$3:$C$98,0),38)</f>
        <v>0</v>
      </c>
      <c r="Z51" s="155">
        <f>INDEX(Thèmes!$C$3:$AS$98,MATCH(Progression!Z$3,Thèmes!$C$3:$C$98,0),38)</f>
        <v>0</v>
      </c>
      <c r="AA51" s="155">
        <f>INDEX(Thèmes!$C$3:$AS$98,MATCH(Progression!AA$3,Thèmes!$C$3:$C$98,0),38)</f>
        <v>0</v>
      </c>
      <c r="AB51" s="155">
        <f>INDEX(Thèmes!$C$3:$AS$98,MATCH(Progression!AB$3,Thèmes!$C$3:$C$98,0),38)</f>
        <v>0</v>
      </c>
      <c r="AC51" s="155">
        <f>INDEX(Thèmes!$C$3:$AS$98,MATCH(Progression!AC$3,Thèmes!$C$3:$C$98,0),38)</f>
        <v>0</v>
      </c>
      <c r="AD51" s="155">
        <f>INDEX(Thèmes!$C$3:$AS$98,MATCH(Progression!AD$3,Thèmes!$C$3:$C$98,0),38)</f>
        <v>0</v>
      </c>
      <c r="AE51" s="155">
        <f>INDEX(Thèmes!$C$3:$AS$98,MATCH(Progression!AE$3,Thèmes!$C$3:$C$98,0),38)</f>
        <v>0</v>
      </c>
      <c r="AF51" s="155">
        <f>INDEX(Thèmes!$C$3:$AS$98,MATCH(Progression!AF$3,Thèmes!$C$3:$C$98,0),38)</f>
        <v>0</v>
      </c>
      <c r="AG51" s="155">
        <f>INDEX(Thèmes!$C$3:$AS$98,MATCH(Progression!AG$3,Thèmes!$C$3:$C$98,0),38)</f>
        <v>0</v>
      </c>
      <c r="AH51" s="155">
        <f>INDEX(Thèmes!$C$3:$AS$98,MATCH(Progression!AH$3,Thèmes!$C$3:$C$98,0),38)</f>
        <v>0</v>
      </c>
      <c r="AI51" s="155">
        <f>INDEX(Thèmes!$C$3:$AS$98,MATCH(Progression!AI$3,Thèmes!$C$3:$C$98,0),38)</f>
        <v>0</v>
      </c>
      <c r="AJ51" s="155">
        <f>INDEX(Thèmes!$C$3:$AS$98,MATCH(Progression!AJ$3,Thèmes!$C$3:$C$98,0),38)</f>
        <v>0</v>
      </c>
      <c r="AK51" s="155">
        <f>INDEX(Thèmes!$C$3:$AS$98,MATCH(Progression!AK$3,Thèmes!$C$3:$C$98,0),38)</f>
        <v>0</v>
      </c>
      <c r="AM51" s="68"/>
      <c r="AN51" s="63"/>
      <c r="AO51" s="54"/>
      <c r="AP51" s="54"/>
      <c r="AQ51" s="54"/>
      <c r="AR51" s="54"/>
    </row>
    <row r="52" spans="1:44" ht="34.5" x14ac:dyDescent="0.25">
      <c r="A52" s="18" t="s">
        <v>260</v>
      </c>
      <c r="B52" s="151" t="s">
        <v>234</v>
      </c>
      <c r="C52" s="199"/>
      <c r="D52" s="118"/>
      <c r="E52" s="118"/>
      <c r="F52" s="204" t="s">
        <v>45</v>
      </c>
      <c r="G52" s="166">
        <f t="shared" si="2"/>
        <v>2</v>
      </c>
      <c r="H52" s="155">
        <f>INDEX(Thèmes!$C$3:$AS$98,MATCH(Progression!H$3,Thèmes!$C$3:$C$98,0),39)</f>
        <v>0</v>
      </c>
      <c r="I52" s="155">
        <f>INDEX(Thèmes!$C$3:$AS$98,MATCH(Progression!I$3,Thèmes!$C$3:$C$98,0),39)</f>
        <v>0</v>
      </c>
      <c r="J52" s="155">
        <f>INDEX(Thèmes!$C$3:$AS$98,MATCH(Progression!J$3,Thèmes!$C$3:$C$98,0),39)</f>
        <v>0</v>
      </c>
      <c r="K52" s="155">
        <f>INDEX(Thèmes!$C$3:$AS$98,MATCH(Progression!K$3,Thèmes!$C$3:$C$98,0),39)</f>
        <v>0</v>
      </c>
      <c r="L52" s="155">
        <f>INDEX(Thèmes!$C$3:$AS$98,MATCH(Progression!L$3,Thèmes!$C$3:$C$98,0),39)</f>
        <v>0</v>
      </c>
      <c r="M52" s="155">
        <f>INDEX(Thèmes!$C$3:$AS$98,MATCH(Progression!M$3,Thèmes!$C$3:$C$98,0),39)</f>
        <v>0</v>
      </c>
      <c r="N52" s="155">
        <f>INDEX(Thèmes!$C$3:$AS$98,MATCH(Progression!N$3,Thèmes!$C$3:$C$98,0),39)</f>
        <v>0</v>
      </c>
      <c r="O52" s="155">
        <f>INDEX(Thèmes!$C$3:$AS$98,MATCH(Progression!O$3,Thèmes!$C$3:$C$98,0),39)</f>
        <v>0</v>
      </c>
      <c r="P52" s="155">
        <f>INDEX(Thèmes!$C$3:$AS$98,MATCH(Progression!P$3,Thèmes!$C$3:$C$98,0),39)</f>
        <v>0</v>
      </c>
      <c r="Q52" s="155">
        <f>INDEX(Thèmes!$C$3:$AS$98,MATCH(Progression!Q$3,Thèmes!$C$3:$C$98,0),39)</f>
        <v>0</v>
      </c>
      <c r="R52" s="155">
        <f>INDEX(Thèmes!$C$3:$AS$98,MATCH(Progression!R$3,Thèmes!$C$3:$C$98,0),39)</f>
        <v>0</v>
      </c>
      <c r="S52" s="155">
        <f>INDEX(Thèmes!$C$3:$AS$98,MATCH(Progression!S$3,Thèmes!$C$3:$C$98,0),39)</f>
        <v>0</v>
      </c>
      <c r="T52" s="155">
        <f>INDEX(Thèmes!$C$3:$AS$98,MATCH(Progression!T$3,Thèmes!$C$3:$C$98,0),39)</f>
        <v>0</v>
      </c>
      <c r="U52" s="155">
        <f>INDEX(Thèmes!$C$3:$AS$98,MATCH(Progression!U$3,Thèmes!$C$3:$C$98,0),39)</f>
        <v>0</v>
      </c>
      <c r="V52" s="155">
        <f>INDEX(Thèmes!$C$3:$AS$98,MATCH(Progression!V$3,Thèmes!$C$3:$C$98,0),39)</f>
        <v>0</v>
      </c>
      <c r="W52" s="155">
        <f>INDEX(Thèmes!$C$3:$AS$98,MATCH(Progression!W$3,Thèmes!$C$3:$C$98,0),39)</f>
        <v>0</v>
      </c>
      <c r="X52" s="155">
        <f>INDEX(Thèmes!$C$3:$AS$98,MATCH(Progression!X$3,Thèmes!$C$3:$C$98,0),39)</f>
        <v>0</v>
      </c>
      <c r="Y52" s="155">
        <f>INDEX(Thèmes!$C$3:$AS$98,MATCH(Progression!Y$3,Thèmes!$C$3:$C$98,0),39)</f>
        <v>0</v>
      </c>
      <c r="Z52" s="155">
        <f>INDEX(Thèmes!$C$3:$AS$98,MATCH(Progression!Z$3,Thèmes!$C$3:$C$98,0),39)</f>
        <v>0</v>
      </c>
      <c r="AA52" s="155">
        <f>INDEX(Thèmes!$C$3:$AS$98,MATCH(Progression!AA$3,Thèmes!$C$3:$C$98,0),39)</f>
        <v>0</v>
      </c>
      <c r="AB52" s="155">
        <f>INDEX(Thèmes!$C$3:$AS$98,MATCH(Progression!AB$3,Thèmes!$C$3:$C$98,0),39)</f>
        <v>0</v>
      </c>
      <c r="AC52" s="155">
        <f>INDEX(Thèmes!$C$3:$AS$98,MATCH(Progression!AC$3,Thèmes!$C$3:$C$98,0),39)</f>
        <v>0</v>
      </c>
      <c r="AD52" s="155">
        <f>INDEX(Thèmes!$C$3:$AS$98,MATCH(Progression!AD$3,Thèmes!$C$3:$C$98,0),39)</f>
        <v>0</v>
      </c>
      <c r="AE52" s="155" t="str">
        <f>INDEX(Thèmes!$C$3:$AS$98,MATCH(Progression!AE$3,Thèmes!$C$3:$C$98,0),39)</f>
        <v>x</v>
      </c>
      <c r="AF52" s="155">
        <f>INDEX(Thèmes!$C$3:$AS$98,MATCH(Progression!AF$3,Thèmes!$C$3:$C$98,0),39)</f>
        <v>0</v>
      </c>
      <c r="AG52" s="155">
        <f>INDEX(Thèmes!$C$3:$AS$98,MATCH(Progression!AG$3,Thèmes!$C$3:$C$98,0),39)</f>
        <v>0</v>
      </c>
      <c r="AH52" s="155">
        <f>INDEX(Thèmes!$C$3:$AS$98,MATCH(Progression!AH$3,Thèmes!$C$3:$C$98,0),39)</f>
        <v>0</v>
      </c>
      <c r="AI52" s="155">
        <f>INDEX(Thèmes!$C$3:$AS$98,MATCH(Progression!AI$3,Thèmes!$C$3:$C$98,0),39)</f>
        <v>0</v>
      </c>
      <c r="AJ52" s="155" t="str">
        <f>INDEX(Thèmes!$C$3:$AS$98,MATCH(Progression!AJ$3,Thèmes!$C$3:$C$98,0),39)</f>
        <v>x</v>
      </c>
      <c r="AK52" s="155">
        <f>INDEX(Thèmes!$C$3:$AS$98,MATCH(Progression!AK$3,Thèmes!$C$3:$C$98,0),39)</f>
        <v>0</v>
      </c>
      <c r="AM52" s="68"/>
      <c r="AN52" s="63"/>
      <c r="AO52" s="54"/>
      <c r="AP52" s="54"/>
      <c r="AQ52" s="54"/>
      <c r="AR52" s="54"/>
    </row>
    <row r="53" spans="1:44" ht="33.75" x14ac:dyDescent="0.25">
      <c r="A53" s="18" t="s">
        <v>261</v>
      </c>
      <c r="B53" s="153" t="s">
        <v>235</v>
      </c>
      <c r="C53" s="199"/>
      <c r="D53" s="118"/>
      <c r="E53" s="118"/>
      <c r="F53" s="204" t="s">
        <v>45</v>
      </c>
      <c r="G53" s="166">
        <f t="shared" si="2"/>
        <v>2</v>
      </c>
      <c r="H53" s="155">
        <f>INDEX(Thèmes!$C$3:$AS$98,MATCH(Progression!H$3,Thèmes!$C$3:$C$98,0),40)</f>
        <v>0</v>
      </c>
      <c r="I53" s="155">
        <f>INDEX(Thèmes!$C$3:$AS$98,MATCH(Progression!I$3,Thèmes!$C$3:$C$98,0),40)</f>
        <v>0</v>
      </c>
      <c r="J53" s="155">
        <f>INDEX(Thèmes!$C$3:$AS$98,MATCH(Progression!J$3,Thèmes!$C$3:$C$98,0),40)</f>
        <v>0</v>
      </c>
      <c r="K53" s="155">
        <f>INDEX(Thèmes!$C$3:$AS$98,MATCH(Progression!K$3,Thèmes!$C$3:$C$98,0),40)</f>
        <v>0</v>
      </c>
      <c r="L53" s="155">
        <f>INDEX(Thèmes!$C$3:$AS$98,MATCH(Progression!L$3,Thèmes!$C$3:$C$98,0),40)</f>
        <v>0</v>
      </c>
      <c r="M53" s="155">
        <f>INDEX(Thèmes!$C$3:$AS$98,MATCH(Progression!M$3,Thèmes!$C$3:$C$98,0),40)</f>
        <v>0</v>
      </c>
      <c r="N53" s="155">
        <f>INDEX(Thèmes!$C$3:$AS$98,MATCH(Progression!N$3,Thèmes!$C$3:$C$98,0),40)</f>
        <v>0</v>
      </c>
      <c r="O53" s="155" t="str">
        <f>INDEX(Thèmes!$C$3:$AS$98,MATCH(Progression!O$3,Thèmes!$C$3:$C$98,0),40)</f>
        <v>x</v>
      </c>
      <c r="P53" s="155">
        <f>INDEX(Thèmes!$C$3:$AS$98,MATCH(Progression!P$3,Thèmes!$C$3:$C$98,0),40)</f>
        <v>0</v>
      </c>
      <c r="Q53" s="155">
        <f>INDEX(Thèmes!$C$3:$AS$98,MATCH(Progression!Q$3,Thèmes!$C$3:$C$98,0),40)</f>
        <v>0</v>
      </c>
      <c r="R53" s="155">
        <f>INDEX(Thèmes!$C$3:$AS$98,MATCH(Progression!R$3,Thèmes!$C$3:$C$98,0),40)</f>
        <v>0</v>
      </c>
      <c r="S53" s="155">
        <f>INDEX(Thèmes!$C$3:$AS$98,MATCH(Progression!S$3,Thèmes!$C$3:$C$98,0),40)</f>
        <v>0</v>
      </c>
      <c r="T53" s="155">
        <f>INDEX(Thèmes!$C$3:$AS$98,MATCH(Progression!T$3,Thèmes!$C$3:$C$98,0),40)</f>
        <v>0</v>
      </c>
      <c r="U53" s="155">
        <f>INDEX(Thèmes!$C$3:$AS$98,MATCH(Progression!U$3,Thèmes!$C$3:$C$98,0),40)</f>
        <v>0</v>
      </c>
      <c r="V53" s="155">
        <f>INDEX(Thèmes!$C$3:$AS$98,MATCH(Progression!V$3,Thèmes!$C$3:$C$98,0),40)</f>
        <v>0</v>
      </c>
      <c r="W53" s="155">
        <f>INDEX(Thèmes!$C$3:$AS$98,MATCH(Progression!W$3,Thèmes!$C$3:$C$98,0),40)</f>
        <v>0</v>
      </c>
      <c r="X53" s="155">
        <f>INDEX(Thèmes!$C$3:$AS$98,MATCH(Progression!X$3,Thèmes!$C$3:$C$98,0),40)</f>
        <v>0</v>
      </c>
      <c r="Y53" s="155">
        <f>INDEX(Thèmes!$C$3:$AS$98,MATCH(Progression!Y$3,Thèmes!$C$3:$C$98,0),40)</f>
        <v>0</v>
      </c>
      <c r="Z53" s="155">
        <f>INDEX(Thèmes!$C$3:$AS$98,MATCH(Progression!Z$3,Thèmes!$C$3:$C$98,0),40)</f>
        <v>0</v>
      </c>
      <c r="AA53" s="155">
        <f>INDEX(Thèmes!$C$3:$AS$98,MATCH(Progression!AA$3,Thèmes!$C$3:$C$98,0),40)</f>
        <v>0</v>
      </c>
      <c r="AB53" s="155">
        <f>INDEX(Thèmes!$C$3:$AS$98,MATCH(Progression!AB$3,Thèmes!$C$3:$C$98,0),40)</f>
        <v>0</v>
      </c>
      <c r="AC53" s="155">
        <f>INDEX(Thèmes!$C$3:$AS$98,MATCH(Progression!AC$3,Thèmes!$C$3:$C$98,0),40)</f>
        <v>0</v>
      </c>
      <c r="AD53" s="155">
        <f>INDEX(Thèmes!$C$3:$AS$98,MATCH(Progression!AD$3,Thèmes!$C$3:$C$98,0),40)</f>
        <v>0</v>
      </c>
      <c r="AE53" s="155" t="str">
        <f>INDEX(Thèmes!$C$3:$AS$98,MATCH(Progression!AE$3,Thèmes!$C$3:$C$98,0),40)</f>
        <v>x</v>
      </c>
      <c r="AF53" s="155">
        <f>INDEX(Thèmes!$C$3:$AS$98,MATCH(Progression!AF$3,Thèmes!$C$3:$C$98,0),40)</f>
        <v>0</v>
      </c>
      <c r="AG53" s="155">
        <f>INDEX(Thèmes!$C$3:$AS$98,MATCH(Progression!AG$3,Thèmes!$C$3:$C$98,0),40)</f>
        <v>0</v>
      </c>
      <c r="AH53" s="155">
        <f>INDEX(Thèmes!$C$3:$AS$98,MATCH(Progression!AH$3,Thèmes!$C$3:$C$98,0),40)</f>
        <v>0</v>
      </c>
      <c r="AI53" s="155">
        <f>INDEX(Thèmes!$C$3:$AS$98,MATCH(Progression!AI$3,Thèmes!$C$3:$C$98,0),40)</f>
        <v>0</v>
      </c>
      <c r="AJ53" s="155">
        <f>INDEX(Thèmes!$C$3:$AS$98,MATCH(Progression!AJ$3,Thèmes!$C$3:$C$98,0),40)</f>
        <v>0</v>
      </c>
      <c r="AK53" s="155">
        <f>INDEX(Thèmes!$C$3:$AS$98,MATCH(Progression!AK$3,Thèmes!$C$3:$C$98,0),40)</f>
        <v>0</v>
      </c>
      <c r="AM53" s="68"/>
      <c r="AN53" s="63"/>
      <c r="AO53" s="54"/>
      <c r="AP53" s="54"/>
      <c r="AQ53" s="54"/>
      <c r="AR53" s="54"/>
    </row>
    <row r="54" spans="1:44" ht="33.75" x14ac:dyDescent="0.25">
      <c r="A54" s="18" t="s">
        <v>262</v>
      </c>
      <c r="B54" s="153" t="s">
        <v>54</v>
      </c>
      <c r="C54" s="199"/>
      <c r="D54" s="118"/>
      <c r="E54" s="118"/>
      <c r="F54" s="204" t="s">
        <v>45</v>
      </c>
      <c r="G54" s="166">
        <f t="shared" si="2"/>
        <v>0</v>
      </c>
      <c r="H54" s="155">
        <f>INDEX(Thèmes!$C$3:$AS$98,MATCH(Progression!H$3,Thèmes!$C$3:$C$98,0),41)</f>
        <v>0</v>
      </c>
      <c r="I54" s="155">
        <f>INDEX(Thèmes!$C$3:$AS$98,MATCH(Progression!I$3,Thèmes!$C$3:$C$98,0),41)</f>
        <v>0</v>
      </c>
      <c r="J54" s="155">
        <f>INDEX(Thèmes!$C$3:$AS$98,MATCH(Progression!J$3,Thèmes!$C$3:$C$98,0),41)</f>
        <v>0</v>
      </c>
      <c r="K54" s="155">
        <f>INDEX(Thèmes!$C$3:$AS$98,MATCH(Progression!K$3,Thèmes!$C$3:$C$98,0),41)</f>
        <v>0</v>
      </c>
      <c r="L54" s="155">
        <f>INDEX(Thèmes!$C$3:$AS$98,MATCH(Progression!L$3,Thèmes!$C$3:$C$98,0),41)</f>
        <v>0</v>
      </c>
      <c r="M54" s="155">
        <f>INDEX(Thèmes!$C$3:$AS$98,MATCH(Progression!M$3,Thèmes!$C$3:$C$98,0),41)</f>
        <v>0</v>
      </c>
      <c r="N54" s="155">
        <f>INDEX(Thèmes!$C$3:$AS$98,MATCH(Progression!N$3,Thèmes!$C$3:$C$98,0),41)</f>
        <v>0</v>
      </c>
      <c r="O54" s="155">
        <f>INDEX(Thèmes!$C$3:$AS$98,MATCH(Progression!O$3,Thèmes!$C$3:$C$98,0),41)</f>
        <v>0</v>
      </c>
      <c r="P54" s="155">
        <f>INDEX(Thèmes!$C$3:$AS$98,MATCH(Progression!P$3,Thèmes!$C$3:$C$98,0),41)</f>
        <v>0</v>
      </c>
      <c r="Q54" s="155">
        <f>INDEX(Thèmes!$C$3:$AS$98,MATCH(Progression!Q$3,Thèmes!$C$3:$C$98,0),41)</f>
        <v>0</v>
      </c>
      <c r="R54" s="155">
        <f>INDEX(Thèmes!$C$3:$AS$98,MATCH(Progression!R$3,Thèmes!$C$3:$C$98,0),41)</f>
        <v>0</v>
      </c>
      <c r="S54" s="155">
        <f>INDEX(Thèmes!$C$3:$AS$98,MATCH(Progression!S$3,Thèmes!$C$3:$C$98,0),41)</f>
        <v>0</v>
      </c>
      <c r="T54" s="155">
        <f>INDEX(Thèmes!$C$3:$AS$98,MATCH(Progression!T$3,Thèmes!$C$3:$C$98,0),41)</f>
        <v>0</v>
      </c>
      <c r="U54" s="155">
        <f>INDEX(Thèmes!$C$3:$AS$98,MATCH(Progression!U$3,Thèmes!$C$3:$C$98,0),41)</f>
        <v>0</v>
      </c>
      <c r="V54" s="155">
        <f>INDEX(Thèmes!$C$3:$AS$98,MATCH(Progression!V$3,Thèmes!$C$3:$C$98,0),41)</f>
        <v>0</v>
      </c>
      <c r="W54" s="155">
        <f>INDEX(Thèmes!$C$3:$AS$98,MATCH(Progression!W$3,Thèmes!$C$3:$C$98,0),41)</f>
        <v>0</v>
      </c>
      <c r="X54" s="155">
        <f>INDEX(Thèmes!$C$3:$AS$98,MATCH(Progression!X$3,Thèmes!$C$3:$C$98,0),41)</f>
        <v>0</v>
      </c>
      <c r="Y54" s="155">
        <f>INDEX(Thèmes!$C$3:$AS$98,MATCH(Progression!Y$3,Thèmes!$C$3:$C$98,0),41)</f>
        <v>0</v>
      </c>
      <c r="Z54" s="155">
        <f>INDEX(Thèmes!$C$3:$AS$98,MATCH(Progression!Z$3,Thèmes!$C$3:$C$98,0),41)</f>
        <v>0</v>
      </c>
      <c r="AA54" s="155">
        <f>INDEX(Thèmes!$C$3:$AS$98,MATCH(Progression!AA$3,Thèmes!$C$3:$C$98,0),41)</f>
        <v>0</v>
      </c>
      <c r="AB54" s="155">
        <f>INDEX(Thèmes!$C$3:$AS$98,MATCH(Progression!AB$3,Thèmes!$C$3:$C$98,0),41)</f>
        <v>0</v>
      </c>
      <c r="AC54" s="155">
        <f>INDEX(Thèmes!$C$3:$AS$98,MATCH(Progression!AC$3,Thèmes!$C$3:$C$98,0),41)</f>
        <v>0</v>
      </c>
      <c r="AD54" s="155">
        <f>INDEX(Thèmes!$C$3:$AS$98,MATCH(Progression!AD$3,Thèmes!$C$3:$C$98,0),41)</f>
        <v>0</v>
      </c>
      <c r="AE54" s="155">
        <f>INDEX(Thèmes!$C$3:$AS$98,MATCH(Progression!AE$3,Thèmes!$C$3:$C$98,0),41)</f>
        <v>0</v>
      </c>
      <c r="AF54" s="155">
        <f>INDEX(Thèmes!$C$3:$AS$98,MATCH(Progression!AF$3,Thèmes!$C$3:$C$98,0),41)</f>
        <v>0</v>
      </c>
      <c r="AG54" s="155">
        <f>INDEX(Thèmes!$C$3:$AS$98,MATCH(Progression!AG$3,Thèmes!$C$3:$C$98,0),41)</f>
        <v>0</v>
      </c>
      <c r="AH54" s="155">
        <f>INDEX(Thèmes!$C$3:$AS$98,MATCH(Progression!AH$3,Thèmes!$C$3:$C$98,0),41)</f>
        <v>0</v>
      </c>
      <c r="AI54" s="155">
        <f>INDEX(Thèmes!$C$3:$AS$98,MATCH(Progression!AI$3,Thèmes!$C$3:$C$98,0),41)</f>
        <v>0</v>
      </c>
      <c r="AJ54" s="155">
        <f>INDEX(Thèmes!$C$3:$AS$98,MATCH(Progression!AJ$3,Thèmes!$C$3:$C$98,0),41)</f>
        <v>0</v>
      </c>
      <c r="AK54" s="155">
        <f>INDEX(Thèmes!$C$3:$AS$98,MATCH(Progression!AK$3,Thèmes!$C$3:$C$98,0),41)</f>
        <v>0</v>
      </c>
      <c r="AM54" s="68"/>
      <c r="AN54" s="63"/>
      <c r="AO54" s="54"/>
      <c r="AP54" s="54"/>
      <c r="AQ54" s="54"/>
      <c r="AR54" s="54"/>
    </row>
    <row r="55" spans="1:44" ht="22.5" x14ac:dyDescent="0.25">
      <c r="A55" s="18" t="s">
        <v>263</v>
      </c>
      <c r="B55" s="153" t="s">
        <v>64</v>
      </c>
      <c r="C55" s="199"/>
      <c r="D55" s="118"/>
      <c r="E55" s="118"/>
      <c r="F55" s="204" t="s">
        <v>45</v>
      </c>
      <c r="G55" s="166">
        <f t="shared" si="2"/>
        <v>2</v>
      </c>
      <c r="H55" s="155">
        <f>INDEX(Thèmes!$C$3:$AS$98,MATCH(Progression!H$3,Thèmes!$C$3:$C$98,0),42)</f>
        <v>0</v>
      </c>
      <c r="I55" s="155">
        <f>INDEX(Thèmes!$C$3:$AS$98,MATCH(Progression!I$3,Thèmes!$C$3:$C$98,0),42)</f>
        <v>0</v>
      </c>
      <c r="J55" s="155">
        <f>INDEX(Thèmes!$C$3:$AS$98,MATCH(Progression!J$3,Thèmes!$C$3:$C$98,0),42)</f>
        <v>0</v>
      </c>
      <c r="K55" s="155">
        <f>INDEX(Thèmes!$C$3:$AS$98,MATCH(Progression!K$3,Thèmes!$C$3:$C$98,0),42)</f>
        <v>0</v>
      </c>
      <c r="L55" s="155">
        <f>INDEX(Thèmes!$C$3:$AS$98,MATCH(Progression!L$3,Thèmes!$C$3:$C$98,0),42)</f>
        <v>0</v>
      </c>
      <c r="M55" s="155">
        <f>INDEX(Thèmes!$C$3:$AS$98,MATCH(Progression!M$3,Thèmes!$C$3:$C$98,0),42)</f>
        <v>0</v>
      </c>
      <c r="N55" s="155">
        <f>INDEX(Thèmes!$C$3:$AS$98,MATCH(Progression!N$3,Thèmes!$C$3:$C$98,0),42)</f>
        <v>0</v>
      </c>
      <c r="O55" s="155">
        <f>INDEX(Thèmes!$C$3:$AS$98,MATCH(Progression!O$3,Thèmes!$C$3:$C$98,0),42)</f>
        <v>0</v>
      </c>
      <c r="P55" s="155">
        <f>INDEX(Thèmes!$C$3:$AS$98,MATCH(Progression!P$3,Thèmes!$C$3:$C$98,0),42)</f>
        <v>0</v>
      </c>
      <c r="Q55" s="155">
        <f>INDEX(Thèmes!$C$3:$AS$98,MATCH(Progression!Q$3,Thèmes!$C$3:$C$98,0),42)</f>
        <v>0</v>
      </c>
      <c r="R55" s="155">
        <f>INDEX(Thèmes!$C$3:$AS$98,MATCH(Progression!R$3,Thèmes!$C$3:$C$98,0),42)</f>
        <v>0</v>
      </c>
      <c r="S55" s="155">
        <f>INDEX(Thèmes!$C$3:$AS$98,MATCH(Progression!S$3,Thèmes!$C$3:$C$98,0),42)</f>
        <v>0</v>
      </c>
      <c r="T55" s="155">
        <f>INDEX(Thèmes!$C$3:$AS$98,MATCH(Progression!T$3,Thèmes!$C$3:$C$98,0),42)</f>
        <v>0</v>
      </c>
      <c r="U55" s="155">
        <f>INDEX(Thèmes!$C$3:$AS$98,MATCH(Progression!U$3,Thèmes!$C$3:$C$98,0),42)</f>
        <v>0</v>
      </c>
      <c r="V55" s="155">
        <f>INDEX(Thèmes!$C$3:$AS$98,MATCH(Progression!V$3,Thèmes!$C$3:$C$98,0),42)</f>
        <v>0</v>
      </c>
      <c r="W55" s="155">
        <f>INDEX(Thèmes!$C$3:$AS$98,MATCH(Progression!W$3,Thèmes!$C$3:$C$98,0),42)</f>
        <v>0</v>
      </c>
      <c r="X55" s="155">
        <f>INDEX(Thèmes!$C$3:$AS$98,MATCH(Progression!X$3,Thèmes!$C$3:$C$98,0),42)</f>
        <v>0</v>
      </c>
      <c r="Y55" s="155">
        <f>INDEX(Thèmes!$C$3:$AS$98,MATCH(Progression!Y$3,Thèmes!$C$3:$C$98,0),42)</f>
        <v>0</v>
      </c>
      <c r="Z55" s="155">
        <f>INDEX(Thèmes!$C$3:$AS$98,MATCH(Progression!Z$3,Thèmes!$C$3:$C$98,0),42)</f>
        <v>0</v>
      </c>
      <c r="AA55" s="155">
        <f>INDEX(Thèmes!$C$3:$AS$98,MATCH(Progression!AA$3,Thèmes!$C$3:$C$98,0),42)</f>
        <v>0</v>
      </c>
      <c r="AB55" s="155">
        <f>INDEX(Thèmes!$C$3:$AS$98,MATCH(Progression!AB$3,Thèmes!$C$3:$C$98,0),42)</f>
        <v>0</v>
      </c>
      <c r="AC55" s="155">
        <f>INDEX(Thèmes!$C$3:$AS$98,MATCH(Progression!AC$3,Thèmes!$C$3:$C$98,0),42)</f>
        <v>0</v>
      </c>
      <c r="AD55" s="155">
        <f>INDEX(Thèmes!$C$3:$AS$98,MATCH(Progression!AD$3,Thèmes!$C$3:$C$98,0),42)</f>
        <v>0</v>
      </c>
      <c r="AE55" s="155" t="str">
        <f>INDEX(Thèmes!$C$3:$AS$98,MATCH(Progression!AE$3,Thèmes!$C$3:$C$98,0),42)</f>
        <v>x</v>
      </c>
      <c r="AF55" s="155">
        <f>INDEX(Thèmes!$C$3:$AS$98,MATCH(Progression!AF$3,Thèmes!$C$3:$C$98,0),42)</f>
        <v>0</v>
      </c>
      <c r="AG55" s="155">
        <f>INDEX(Thèmes!$C$3:$AS$98,MATCH(Progression!AG$3,Thèmes!$C$3:$C$98,0),42)</f>
        <v>0</v>
      </c>
      <c r="AH55" s="155">
        <f>INDEX(Thèmes!$C$3:$AS$98,MATCH(Progression!AH$3,Thèmes!$C$3:$C$98,0),42)</f>
        <v>0</v>
      </c>
      <c r="AI55" s="155">
        <f>INDEX(Thèmes!$C$3:$AS$98,MATCH(Progression!AI$3,Thèmes!$C$3:$C$98,0),42)</f>
        <v>0</v>
      </c>
      <c r="AJ55" s="155" t="str">
        <f>INDEX(Thèmes!$C$3:$AS$98,MATCH(Progression!AJ$3,Thèmes!$C$3:$C$98,0),42)</f>
        <v>x</v>
      </c>
      <c r="AK55" s="155">
        <f>INDEX(Thèmes!$C$3:$AS$98,MATCH(Progression!AK$3,Thèmes!$C$3:$C$98,0),42)</f>
        <v>0</v>
      </c>
      <c r="AM55" s="68"/>
      <c r="AN55" s="63"/>
      <c r="AO55" s="54"/>
      <c r="AP55" s="54"/>
      <c r="AQ55" s="54"/>
      <c r="AR55" s="54"/>
    </row>
    <row r="56" spans="1:44" ht="23.25" thickBot="1" x14ac:dyDescent="0.3">
      <c r="A56" s="18" t="s">
        <v>313</v>
      </c>
      <c r="B56" s="153" t="s">
        <v>236</v>
      </c>
      <c r="C56" s="205"/>
      <c r="D56" s="206"/>
      <c r="E56" s="206"/>
      <c r="F56" s="207" t="s">
        <v>45</v>
      </c>
      <c r="G56" s="166">
        <f t="shared" si="2"/>
        <v>2</v>
      </c>
      <c r="H56" s="155">
        <f>INDEX(Thèmes!$C$3:$AS$98,MATCH(Progression!H$3,Thèmes!$C$3:$C$98,0),43)</f>
        <v>0</v>
      </c>
      <c r="I56" s="155">
        <f>INDEX(Thèmes!$C$3:$AS$98,MATCH(Progression!I$3,Thèmes!$C$3:$C$98,0),43)</f>
        <v>0</v>
      </c>
      <c r="J56" s="155">
        <f>INDEX(Thèmes!$C$3:$AS$98,MATCH(Progression!J$3,Thèmes!$C$3:$C$98,0),43)</f>
        <v>0</v>
      </c>
      <c r="K56" s="155">
        <f>INDEX(Thèmes!$C$3:$AS$98,MATCH(Progression!K$3,Thèmes!$C$3:$C$98,0),43)</f>
        <v>0</v>
      </c>
      <c r="L56" s="155">
        <f>INDEX(Thèmes!$C$3:$AS$98,MATCH(Progression!L$3,Thèmes!$C$3:$C$98,0),43)</f>
        <v>0</v>
      </c>
      <c r="M56" s="155">
        <f>INDEX(Thèmes!$C$3:$AS$98,MATCH(Progression!M$3,Thèmes!$C$3:$C$98,0),43)</f>
        <v>0</v>
      </c>
      <c r="N56" s="155">
        <f>INDEX(Thèmes!$C$3:$AS$98,MATCH(Progression!N$3,Thèmes!$C$3:$C$98,0),43)</f>
        <v>0</v>
      </c>
      <c r="O56" s="155">
        <f>INDEX(Thèmes!$C$3:$AS$98,MATCH(Progression!O$3,Thèmes!$C$3:$C$98,0),43)</f>
        <v>0</v>
      </c>
      <c r="P56" s="155">
        <f>INDEX(Thèmes!$C$3:$AS$98,MATCH(Progression!P$3,Thèmes!$C$3:$C$98,0),43)</f>
        <v>0</v>
      </c>
      <c r="Q56" s="155">
        <f>INDEX(Thèmes!$C$3:$AS$98,MATCH(Progression!Q$3,Thèmes!$C$3:$C$98,0),43)</f>
        <v>0</v>
      </c>
      <c r="R56" s="155">
        <f>INDEX(Thèmes!$C$3:$AS$98,MATCH(Progression!R$3,Thèmes!$C$3:$C$98,0),43)</f>
        <v>0</v>
      </c>
      <c r="S56" s="155">
        <f>INDEX(Thèmes!$C$3:$AS$98,MATCH(Progression!S$3,Thèmes!$C$3:$C$98,0),43)</f>
        <v>0</v>
      </c>
      <c r="T56" s="155">
        <f>INDEX(Thèmes!$C$3:$AS$98,MATCH(Progression!T$3,Thèmes!$C$3:$C$98,0),43)</f>
        <v>0</v>
      </c>
      <c r="U56" s="155">
        <f>INDEX(Thèmes!$C$3:$AS$98,MATCH(Progression!U$3,Thèmes!$C$3:$C$98,0),43)</f>
        <v>0</v>
      </c>
      <c r="V56" s="155">
        <f>INDEX(Thèmes!$C$3:$AS$98,MATCH(Progression!V$3,Thèmes!$C$3:$C$98,0),43)</f>
        <v>0</v>
      </c>
      <c r="W56" s="155">
        <f>INDEX(Thèmes!$C$3:$AS$98,MATCH(Progression!W$3,Thèmes!$C$3:$C$98,0),43)</f>
        <v>0</v>
      </c>
      <c r="X56" s="155">
        <f>INDEX(Thèmes!$C$3:$AS$98,MATCH(Progression!X$3,Thèmes!$C$3:$C$98,0),43)</f>
        <v>0</v>
      </c>
      <c r="Y56" s="155">
        <f>INDEX(Thèmes!$C$3:$AS$98,MATCH(Progression!Y$3,Thèmes!$C$3:$C$98,0),43)</f>
        <v>0</v>
      </c>
      <c r="Z56" s="155">
        <f>INDEX(Thèmes!$C$3:$AS$98,MATCH(Progression!Z$3,Thèmes!$C$3:$C$98,0),43)</f>
        <v>0</v>
      </c>
      <c r="AA56" s="155">
        <f>INDEX(Thèmes!$C$3:$AS$98,MATCH(Progression!AA$3,Thèmes!$C$3:$C$98,0),43)</f>
        <v>0</v>
      </c>
      <c r="AB56" s="155">
        <f>INDEX(Thèmes!$C$3:$AS$98,MATCH(Progression!AB$3,Thèmes!$C$3:$C$98,0),43)</f>
        <v>0</v>
      </c>
      <c r="AC56" s="155">
        <f>INDEX(Thèmes!$C$3:$AS$98,MATCH(Progression!AC$3,Thèmes!$C$3:$C$98,0),43)</f>
        <v>0</v>
      </c>
      <c r="AD56" s="155">
        <f>INDEX(Thèmes!$C$3:$AS$98,MATCH(Progression!AD$3,Thèmes!$C$3:$C$98,0),43)</f>
        <v>0</v>
      </c>
      <c r="AE56" s="155" t="str">
        <f>INDEX(Thèmes!$C$3:$AS$98,MATCH(Progression!AE$3,Thèmes!$C$3:$C$98,0),43)</f>
        <v>x</v>
      </c>
      <c r="AF56" s="155">
        <f>INDEX(Thèmes!$C$3:$AS$98,MATCH(Progression!AF$3,Thèmes!$C$3:$C$98,0),43)</f>
        <v>0</v>
      </c>
      <c r="AG56" s="155">
        <f>INDEX(Thèmes!$C$3:$AS$98,MATCH(Progression!AG$3,Thèmes!$C$3:$C$98,0),43)</f>
        <v>0</v>
      </c>
      <c r="AH56" s="155">
        <f>INDEX(Thèmes!$C$3:$AS$98,MATCH(Progression!AH$3,Thèmes!$C$3:$C$98,0),43)</f>
        <v>0</v>
      </c>
      <c r="AI56" s="155">
        <f>INDEX(Thèmes!$C$3:$AS$98,MATCH(Progression!AI$3,Thèmes!$C$3:$C$98,0),43)</f>
        <v>0</v>
      </c>
      <c r="AJ56" s="155" t="str">
        <f>INDEX(Thèmes!$C$3:$AS$98,MATCH(Progression!AJ$3,Thèmes!$C$3:$C$98,0),43)</f>
        <v>x</v>
      </c>
      <c r="AK56" s="155">
        <f>INDEX(Thèmes!$C$3:$AS$98,MATCH(Progression!AK$3,Thèmes!$C$3:$C$98,0),43)</f>
        <v>0</v>
      </c>
      <c r="AM56" s="68"/>
      <c r="AN56" s="63"/>
      <c r="AO56" s="54"/>
      <c r="AP56" s="54"/>
      <c r="AQ56" s="54"/>
      <c r="AR56" s="54"/>
    </row>
    <row r="57" spans="1:44" x14ac:dyDescent="0.25">
      <c r="B57" s="19"/>
    </row>
    <row r="58" spans="1:44" x14ac:dyDescent="0.25">
      <c r="B58" s="20"/>
    </row>
    <row r="59" spans="1:44" x14ac:dyDescent="0.25">
      <c r="AM59" s="65"/>
      <c r="AN59" s="5"/>
    </row>
    <row r="60" spans="1:44" x14ac:dyDescent="0.25">
      <c r="AM60" s="65"/>
      <c r="AN60" s="5"/>
    </row>
    <row r="61" spans="1:44" x14ac:dyDescent="0.25">
      <c r="AM61" s="65"/>
      <c r="AN61" s="5"/>
    </row>
    <row r="62" spans="1:44" x14ac:dyDescent="0.25">
      <c r="AM62" s="65"/>
      <c r="AN62" s="5"/>
    </row>
    <row r="63" spans="1:44" x14ac:dyDescent="0.25">
      <c r="AM63" s="65"/>
      <c r="AN63" s="5"/>
    </row>
    <row r="64" spans="1:44" x14ac:dyDescent="0.25">
      <c r="AM64" s="65"/>
      <c r="AN64" s="5"/>
    </row>
    <row r="65" spans="39:40" x14ac:dyDescent="0.25">
      <c r="AM65" s="65"/>
      <c r="AN65" s="5"/>
    </row>
    <row r="66" spans="39:40" x14ac:dyDescent="0.25">
      <c r="AM66" s="65"/>
      <c r="AN66" s="5"/>
    </row>
    <row r="67" spans="39:40" x14ac:dyDescent="0.25">
      <c r="AM67" s="65"/>
      <c r="AN67" s="5"/>
    </row>
    <row r="68" spans="39:40" x14ac:dyDescent="0.25">
      <c r="AM68" s="65"/>
      <c r="AN68" s="5"/>
    </row>
    <row r="69" spans="39:40" x14ac:dyDescent="0.25">
      <c r="AM69" s="65"/>
      <c r="AN69" s="5"/>
    </row>
    <row r="70" spans="39:40" x14ac:dyDescent="0.25">
      <c r="AM70" s="65"/>
      <c r="AN70" s="5"/>
    </row>
    <row r="71" spans="39:40" x14ac:dyDescent="0.25">
      <c r="AM71" s="65"/>
      <c r="AN71" s="5"/>
    </row>
    <row r="72" spans="39:40" x14ac:dyDescent="0.25">
      <c r="AM72" s="65"/>
      <c r="AN72" s="5"/>
    </row>
    <row r="73" spans="39:40" x14ac:dyDescent="0.25">
      <c r="AM73" s="65"/>
      <c r="AN73" s="5"/>
    </row>
    <row r="74" spans="39:40" x14ac:dyDescent="0.25">
      <c r="AM74" s="65"/>
      <c r="AN74" s="5"/>
    </row>
    <row r="75" spans="39:40" x14ac:dyDescent="0.25">
      <c r="AM75" s="65"/>
      <c r="AN75" s="5"/>
    </row>
    <row r="76" spans="39:40" x14ac:dyDescent="0.25">
      <c r="AM76" s="65"/>
      <c r="AN76" s="5"/>
    </row>
    <row r="77" spans="39:40" x14ac:dyDescent="0.25">
      <c r="AM77" s="65"/>
      <c r="AN77" s="5"/>
    </row>
    <row r="78" spans="39:40" x14ac:dyDescent="0.25">
      <c r="AM78" s="65"/>
      <c r="AN78" s="5"/>
    </row>
    <row r="79" spans="39:40" x14ac:dyDescent="0.25">
      <c r="AM79" s="65"/>
      <c r="AN79" s="5"/>
    </row>
    <row r="80" spans="39:40" x14ac:dyDescent="0.25">
      <c r="AM80" s="65"/>
      <c r="AN80" s="5"/>
    </row>
    <row r="81" spans="39:40" x14ac:dyDescent="0.25">
      <c r="AM81" s="65"/>
      <c r="AN81" s="5"/>
    </row>
    <row r="82" spans="39:40" x14ac:dyDescent="0.25">
      <c r="AM82" s="65"/>
      <c r="AN82" s="5"/>
    </row>
    <row r="83" spans="39:40" x14ac:dyDescent="0.25">
      <c r="AM83" s="65"/>
      <c r="AN83" s="5"/>
    </row>
    <row r="84" spans="39:40" x14ac:dyDescent="0.25">
      <c r="AM84" s="65"/>
      <c r="AN84" s="5"/>
    </row>
    <row r="85" spans="39:40" x14ac:dyDescent="0.25">
      <c r="AM85" s="65"/>
      <c r="AN85" s="5"/>
    </row>
    <row r="86" spans="39:40" x14ac:dyDescent="0.25">
      <c r="AM86" s="65"/>
      <c r="AN86" s="5"/>
    </row>
    <row r="87" spans="39:40" x14ac:dyDescent="0.25">
      <c r="AM87" s="65"/>
      <c r="AN87" s="5"/>
    </row>
    <row r="88" spans="39:40" x14ac:dyDescent="0.25">
      <c r="AM88" s="65"/>
      <c r="AN88" s="5"/>
    </row>
    <row r="89" spans="39:40" x14ac:dyDescent="0.25">
      <c r="AM89" s="65"/>
      <c r="AN89" s="5"/>
    </row>
  </sheetData>
  <mergeCells count="15">
    <mergeCell ref="C1:F1"/>
    <mergeCell ref="H1:AK1"/>
    <mergeCell ref="A2:B2"/>
    <mergeCell ref="H4:Q4"/>
    <mergeCell ref="A46:B46"/>
    <mergeCell ref="AB4:AK4"/>
    <mergeCell ref="R4:AA4"/>
    <mergeCell ref="A37:B37"/>
    <mergeCell ref="A41:B41"/>
    <mergeCell ref="A6:B6"/>
    <mergeCell ref="A7:B7"/>
    <mergeCell ref="A16:B16"/>
    <mergeCell ref="A24:B24"/>
    <mergeCell ref="A28:B28"/>
    <mergeCell ref="A31:B31"/>
  </mergeCells>
  <pageMargins left="0.18818897637795276" right="0.4751968503937008" top="0.68818897637795273" bottom="0.60393700787401572" header="0.29448818897637796" footer="0.21023622047244095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zoomScaleNormal="100" workbookViewId="0">
      <selection activeCell="A8" sqref="A8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2.42578125" style="21" customWidth="1"/>
    <col min="5" max="1025" width="12" style="21" customWidth="1"/>
  </cols>
  <sheetData>
    <row r="1" spans="1:4" ht="15.75" thickBot="1" x14ac:dyDescent="0.3">
      <c r="A1" s="26" t="s">
        <v>285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320</v>
      </c>
      <c r="B2" s="169"/>
      <c r="C2" s="170" t="s">
        <v>107</v>
      </c>
      <c r="D2" s="170"/>
    </row>
    <row r="3" spans="1:4" x14ac:dyDescent="0.25">
      <c r="A3" s="172"/>
      <c r="B3" s="88" t="s">
        <v>277</v>
      </c>
      <c r="C3" s="27"/>
      <c r="D3" s="28" t="s">
        <v>283</v>
      </c>
    </row>
    <row r="4" spans="1:4" x14ac:dyDescent="0.25">
      <c r="A4" s="173"/>
      <c r="B4" s="167"/>
      <c r="C4" s="168"/>
      <c r="D4" s="87"/>
    </row>
    <row r="5" spans="1:4" x14ac:dyDescent="0.25">
      <c r="A5" s="173"/>
      <c r="B5" s="167"/>
      <c r="C5" s="168"/>
      <c r="D5" s="87"/>
    </row>
    <row r="6" spans="1:4" ht="16.5" customHeight="1" thickBot="1" x14ac:dyDescent="0.3">
      <c r="A6" s="176"/>
      <c r="B6" s="89"/>
      <c r="C6" s="90"/>
      <c r="D6" s="24"/>
    </row>
    <row r="7" spans="1:4" x14ac:dyDescent="0.25">
      <c r="A7" s="173"/>
      <c r="B7" s="76" t="s">
        <v>276</v>
      </c>
      <c r="C7" s="77"/>
      <c r="D7" s="24"/>
    </row>
    <row r="8" spans="1:4" ht="30.75" customHeight="1" x14ac:dyDescent="0.25">
      <c r="A8" s="174"/>
      <c r="B8" s="247" t="e">
        <f>LOOKUP(A8,Programme!E$2:E$51,Programme!F$2:F$51)</f>
        <v>#N/A</v>
      </c>
      <c r="C8" s="248"/>
      <c r="D8" s="24"/>
    </row>
    <row r="9" spans="1:4" x14ac:dyDescent="0.25">
      <c r="A9" s="174"/>
      <c r="B9" s="247" t="e">
        <f>LOOKUP(A9,Programme!E$2:E$51,Programme!F$2:F$51)</f>
        <v>#N/A</v>
      </c>
      <c r="C9" s="248"/>
      <c r="D9" s="24"/>
    </row>
    <row r="10" spans="1:4" x14ac:dyDescent="0.25">
      <c r="A10" s="174"/>
      <c r="B10" s="247" t="e">
        <f>LOOKUP(A10,Programme!E$2:E$51,Programme!F$2:F$51)</f>
        <v>#N/A</v>
      </c>
      <c r="C10" s="248"/>
      <c r="D10" s="24"/>
    </row>
    <row r="11" spans="1:4" ht="30" customHeight="1" x14ac:dyDescent="0.25">
      <c r="A11" s="174"/>
      <c r="B11" s="247" t="e">
        <f>LOOKUP(A11,Programme!E$2:E$51,Programme!F$2:F$51)</f>
        <v>#N/A</v>
      </c>
      <c r="C11" s="248"/>
      <c r="D11" s="24"/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345</v>
      </c>
      <c r="C13" s="77"/>
      <c r="D13" s="168"/>
    </row>
    <row r="14" spans="1:4" ht="30" customHeight="1" x14ac:dyDescent="0.25">
      <c r="A14" s="31"/>
      <c r="B14" s="238" t="e">
        <f>LOOKUP(A8,Programme!E$2:E$51,Programme!G$2:G$51)</f>
        <v>#N/A</v>
      </c>
      <c r="C14" s="239"/>
      <c r="D14" s="33"/>
    </row>
    <row r="15" spans="1:4" ht="30.75" customHeight="1" x14ac:dyDescent="0.25">
      <c r="A15" s="31"/>
      <c r="B15" s="238" t="e">
        <f>LOOKUP(A9,Programme!E$2:E$51,Programme!G$2:G$51)</f>
        <v>#N/A</v>
      </c>
      <c r="C15" s="239"/>
      <c r="D15" s="33"/>
    </row>
    <row r="16" spans="1:4" ht="29.25" customHeight="1" x14ac:dyDescent="0.25">
      <c r="A16" s="31"/>
      <c r="B16" s="238" t="e">
        <f>LOOKUP(A10,Programme!E$2:E$51,Programme!G$2:G$51)</f>
        <v>#N/A</v>
      </c>
      <c r="C16" s="239"/>
      <c r="D16" s="33"/>
    </row>
    <row r="17" spans="1:4" ht="30" customHeight="1" x14ac:dyDescent="0.25">
      <c r="A17" s="31"/>
      <c r="B17" s="238" t="e">
        <f>LOOKUP(A11,Programme!E$2:E$51,Programme!G$2:G$51)</f>
        <v>#N/A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76" t="s">
        <v>284</v>
      </c>
    </row>
    <row r="20" spans="1:4" x14ac:dyDescent="0.25">
      <c r="A20" s="243"/>
      <c r="B20" s="78"/>
      <c r="C20" s="79"/>
      <c r="D20" s="85"/>
    </row>
    <row r="21" spans="1:4" x14ac:dyDescent="0.25">
      <c r="A21" s="243"/>
      <c r="B21" s="78"/>
      <c r="C21" s="80"/>
      <c r="D21" s="85"/>
    </row>
    <row r="22" spans="1:4" x14ac:dyDescent="0.25">
      <c r="A22" s="243"/>
      <c r="B22" s="78"/>
      <c r="C22" s="79"/>
      <c r="D22" s="85"/>
    </row>
    <row r="23" spans="1:4" ht="15.75" thickBot="1" x14ac:dyDescent="0.3">
      <c r="A23" s="244"/>
      <c r="B23" s="81"/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/>
      <c r="C25" s="22"/>
      <c r="D25" s="33"/>
    </row>
    <row r="26" spans="1:4" ht="15.75" thickBot="1" x14ac:dyDescent="0.3">
      <c r="A26" s="32"/>
      <c r="B26" s="75"/>
      <c r="C26" s="22"/>
      <c r="D26" s="33"/>
    </row>
    <row r="27" spans="1:4" x14ac:dyDescent="0.25">
      <c r="A27" s="245"/>
      <c r="B27" s="76" t="s">
        <v>281</v>
      </c>
      <c r="C27" s="77"/>
      <c r="D27" s="22"/>
    </row>
    <row r="28" spans="1:4" x14ac:dyDescent="0.25">
      <c r="A28" s="243"/>
      <c r="B28" s="83"/>
      <c r="C28" s="79"/>
      <c r="D28" s="22"/>
    </row>
    <row r="29" spans="1:4" x14ac:dyDescent="0.25">
      <c r="A29" s="243"/>
      <c r="B29" s="83"/>
      <c r="C29" s="79"/>
      <c r="D29" s="22"/>
    </row>
    <row r="30" spans="1:4" ht="15.75" thickBot="1" x14ac:dyDescent="0.3">
      <c r="A30" s="246"/>
      <c r="B30" s="84"/>
      <c r="C30" s="82"/>
      <c r="D30" s="22"/>
    </row>
    <row r="31" spans="1:4" x14ac:dyDescent="0.25">
      <c r="A31" s="235"/>
      <c r="B31" s="76" t="s">
        <v>282</v>
      </c>
      <c r="C31" s="29"/>
      <c r="D31" s="87"/>
    </row>
    <row r="32" spans="1:4" x14ac:dyDescent="0.25">
      <c r="A32" s="236"/>
      <c r="B32" s="178" t="s">
        <v>286</v>
      </c>
      <c r="C32" s="22"/>
      <c r="D32" s="24"/>
    </row>
    <row r="33" spans="1:4" x14ac:dyDescent="0.25">
      <c r="A33" s="236"/>
      <c r="B33" s="83" t="s">
        <v>287</v>
      </c>
      <c r="C33" s="22"/>
      <c r="D33" s="24"/>
    </row>
    <row r="34" spans="1:4" x14ac:dyDescent="0.25">
      <c r="A34" s="236"/>
      <c r="B34" s="83" t="s">
        <v>288</v>
      </c>
      <c r="C34" s="22"/>
      <c r="D34" s="24"/>
    </row>
    <row r="35" spans="1:4" x14ac:dyDescent="0.25">
      <c r="A35" s="236"/>
      <c r="B35" s="83" t="s">
        <v>289</v>
      </c>
      <c r="C35" s="22"/>
      <c r="D35" s="24"/>
    </row>
    <row r="36" spans="1:4" x14ac:dyDescent="0.25">
      <c r="A36" s="236"/>
      <c r="B36" s="83" t="s">
        <v>290</v>
      </c>
      <c r="C36" s="22"/>
      <c r="D36" s="24"/>
    </row>
    <row r="37" spans="1:4" x14ac:dyDescent="0.25">
      <c r="A37" s="236"/>
      <c r="B37" s="83" t="s">
        <v>291</v>
      </c>
      <c r="C37" s="22"/>
      <c r="D37" s="24"/>
    </row>
    <row r="38" spans="1:4" x14ac:dyDescent="0.25">
      <c r="A38" s="236"/>
      <c r="B38" s="83" t="s">
        <v>293</v>
      </c>
      <c r="C38" s="22"/>
      <c r="D38" s="24"/>
    </row>
    <row r="39" spans="1:4" ht="15.75" thickBot="1" x14ac:dyDescent="0.3">
      <c r="A39" s="237"/>
      <c r="B39" s="177" t="s">
        <v>292</v>
      </c>
      <c r="C39" s="23"/>
      <c r="D39" s="25"/>
    </row>
  </sheetData>
  <mergeCells count="13">
    <mergeCell ref="B14:C14"/>
    <mergeCell ref="B8:C8"/>
    <mergeCell ref="B9:C9"/>
    <mergeCell ref="B10:C10"/>
    <mergeCell ref="B11:C11"/>
    <mergeCell ref="B12:C12"/>
    <mergeCell ref="A31:A39"/>
    <mergeCell ref="B15:C15"/>
    <mergeCell ref="B16:C16"/>
    <mergeCell ref="B17:C17"/>
    <mergeCell ref="B18:C18"/>
    <mergeCell ref="A19:A23"/>
    <mergeCell ref="A27:A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workbookViewId="0">
      <selection activeCell="B13" sqref="B13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2.42578125" style="21" customWidth="1"/>
    <col min="5" max="1025" width="12" style="21" customWidth="1"/>
  </cols>
  <sheetData>
    <row r="1" spans="1:4" ht="15.75" thickBot="1" x14ac:dyDescent="0.3">
      <c r="A1" s="26" t="s">
        <v>285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319</v>
      </c>
      <c r="B2" s="169"/>
      <c r="C2" s="170" t="s">
        <v>113</v>
      </c>
      <c r="D2" s="170"/>
    </row>
    <row r="3" spans="1:4" x14ac:dyDescent="0.25">
      <c r="A3" s="172"/>
      <c r="B3" s="88" t="s">
        <v>277</v>
      </c>
      <c r="C3" s="27"/>
      <c r="D3" s="28" t="s">
        <v>283</v>
      </c>
    </row>
    <row r="4" spans="1:4" x14ac:dyDescent="0.25">
      <c r="A4" s="173"/>
      <c r="B4" s="167"/>
      <c r="C4" s="168"/>
      <c r="D4" s="87"/>
    </row>
    <row r="5" spans="1:4" x14ac:dyDescent="0.25">
      <c r="A5" s="173"/>
      <c r="B5" s="167"/>
      <c r="C5" s="168"/>
      <c r="D5" s="87"/>
    </row>
    <row r="6" spans="1:4" ht="16.5" customHeight="1" thickBot="1" x14ac:dyDescent="0.3">
      <c r="A6" s="176"/>
      <c r="B6" s="89"/>
      <c r="C6" s="90"/>
      <c r="D6" s="24"/>
    </row>
    <row r="7" spans="1:4" x14ac:dyDescent="0.25">
      <c r="A7" s="173"/>
      <c r="B7" s="76" t="s">
        <v>276</v>
      </c>
      <c r="C7" s="77"/>
      <c r="D7" s="24"/>
    </row>
    <row r="8" spans="1:4" ht="30.75" customHeight="1" x14ac:dyDescent="0.25">
      <c r="A8" s="174"/>
      <c r="B8" s="247" t="e">
        <f>LOOKUP(A8,Programme!E$2:E$51,Programme!F$2:F$51)</f>
        <v>#N/A</v>
      </c>
      <c r="C8" s="248"/>
      <c r="D8" s="24"/>
    </row>
    <row r="9" spans="1:4" x14ac:dyDescent="0.25">
      <c r="A9" s="174"/>
      <c r="B9" s="247" t="e">
        <f>LOOKUP(A9,Programme!E$2:E$51,Programme!F$2:F$51)</f>
        <v>#N/A</v>
      </c>
      <c r="C9" s="248"/>
      <c r="D9" s="24"/>
    </row>
    <row r="10" spans="1:4" x14ac:dyDescent="0.25">
      <c r="A10" s="174"/>
      <c r="B10" s="247" t="e">
        <f>LOOKUP(A10,Programme!E$2:E$51,Programme!F$2:F$51)</f>
        <v>#N/A</v>
      </c>
      <c r="C10" s="248"/>
      <c r="D10" s="24"/>
    </row>
    <row r="11" spans="1:4" ht="30" customHeight="1" x14ac:dyDescent="0.25">
      <c r="A11" s="174"/>
      <c r="B11" s="247" t="e">
        <f>LOOKUP(A11,Programme!E$2:E$51,Programme!F$2:F$51)</f>
        <v>#N/A</v>
      </c>
      <c r="C11" s="248"/>
      <c r="D11" s="24"/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105</v>
      </c>
      <c r="C13" s="77"/>
      <c r="D13" s="168"/>
    </row>
    <row r="14" spans="1:4" ht="30" customHeight="1" x14ac:dyDescent="0.25">
      <c r="A14" s="31"/>
      <c r="B14" s="238" t="e">
        <f>LOOKUP(A8,Programme!E$2:E$51,Programme!G$2:G$51)</f>
        <v>#N/A</v>
      </c>
      <c r="C14" s="239"/>
      <c r="D14" s="33"/>
    </row>
    <row r="15" spans="1:4" ht="30.75" customHeight="1" x14ac:dyDescent="0.25">
      <c r="A15" s="31"/>
      <c r="B15" s="238" t="e">
        <f>LOOKUP(A9,Programme!E$2:E$51,Programme!G$2:G$51)</f>
        <v>#N/A</v>
      </c>
      <c r="C15" s="239"/>
      <c r="D15" s="33"/>
    </row>
    <row r="16" spans="1:4" ht="29.25" customHeight="1" x14ac:dyDescent="0.25">
      <c r="A16" s="31"/>
      <c r="B16" s="238" t="e">
        <f>LOOKUP(A10,Programme!E$2:E$51,Programme!G$2:G$51)</f>
        <v>#N/A</v>
      </c>
      <c r="C16" s="239"/>
      <c r="D16" s="33"/>
    </row>
    <row r="17" spans="1:4" ht="30" customHeight="1" x14ac:dyDescent="0.25">
      <c r="A17" s="31"/>
      <c r="B17" s="238" t="e">
        <f>LOOKUP(A11,Programme!E$2:E$51,Programme!G$2:G$51)</f>
        <v>#N/A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76" t="s">
        <v>284</v>
      </c>
    </row>
    <row r="20" spans="1:4" x14ac:dyDescent="0.25">
      <c r="A20" s="243"/>
      <c r="B20" s="78"/>
      <c r="C20" s="79"/>
      <c r="D20" s="85"/>
    </row>
    <row r="21" spans="1:4" x14ac:dyDescent="0.25">
      <c r="A21" s="243"/>
      <c r="B21" s="78"/>
      <c r="C21" s="80"/>
      <c r="D21" s="85"/>
    </row>
    <row r="22" spans="1:4" x14ac:dyDescent="0.25">
      <c r="A22" s="243"/>
      <c r="B22" s="78"/>
      <c r="C22" s="79"/>
      <c r="D22" s="85"/>
    </row>
    <row r="23" spans="1:4" ht="15.75" thickBot="1" x14ac:dyDescent="0.3">
      <c r="A23" s="244"/>
      <c r="B23" s="81"/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/>
      <c r="C25" s="22"/>
      <c r="D25" s="33"/>
    </row>
    <row r="26" spans="1:4" ht="15.75" thickBot="1" x14ac:dyDescent="0.3">
      <c r="A26" s="32"/>
      <c r="B26" s="75"/>
      <c r="C26" s="22"/>
      <c r="D26" s="33"/>
    </row>
    <row r="27" spans="1:4" x14ac:dyDescent="0.25">
      <c r="A27" s="245"/>
      <c r="B27" s="76" t="s">
        <v>281</v>
      </c>
      <c r="C27" s="77"/>
      <c r="D27" s="22"/>
    </row>
    <row r="28" spans="1:4" x14ac:dyDescent="0.25">
      <c r="A28" s="243"/>
      <c r="B28" s="83"/>
      <c r="C28" s="79"/>
      <c r="D28" s="22"/>
    </row>
    <row r="29" spans="1:4" x14ac:dyDescent="0.25">
      <c r="A29" s="243"/>
      <c r="B29" s="83"/>
      <c r="C29" s="79"/>
      <c r="D29" s="22"/>
    </row>
    <row r="30" spans="1:4" ht="15.75" thickBot="1" x14ac:dyDescent="0.3">
      <c r="A30" s="246"/>
      <c r="B30" s="84"/>
      <c r="C30" s="82"/>
      <c r="D30" s="22"/>
    </row>
    <row r="31" spans="1:4" x14ac:dyDescent="0.25">
      <c r="A31" s="235"/>
      <c r="B31" s="76" t="s">
        <v>282</v>
      </c>
      <c r="C31" s="29"/>
      <c r="D31" s="87"/>
    </row>
    <row r="32" spans="1:4" x14ac:dyDescent="0.25">
      <c r="A32" s="236"/>
      <c r="B32" s="178" t="s">
        <v>286</v>
      </c>
      <c r="C32" s="22"/>
      <c r="D32" s="24"/>
    </row>
    <row r="33" spans="1:4" x14ac:dyDescent="0.25">
      <c r="A33" s="236"/>
      <c r="B33" s="83" t="s">
        <v>287</v>
      </c>
      <c r="C33" s="22"/>
      <c r="D33" s="24"/>
    </row>
    <row r="34" spans="1:4" x14ac:dyDescent="0.25">
      <c r="A34" s="236"/>
      <c r="B34" s="83" t="s">
        <v>288</v>
      </c>
      <c r="C34" s="22"/>
      <c r="D34" s="24"/>
    </row>
    <row r="35" spans="1:4" x14ac:dyDescent="0.25">
      <c r="A35" s="236"/>
      <c r="B35" s="83" t="s">
        <v>289</v>
      </c>
      <c r="C35" s="22"/>
      <c r="D35" s="24"/>
    </row>
    <row r="36" spans="1:4" x14ac:dyDescent="0.25">
      <c r="A36" s="236"/>
      <c r="B36" s="83" t="s">
        <v>290</v>
      </c>
      <c r="C36" s="22"/>
      <c r="D36" s="24"/>
    </row>
    <row r="37" spans="1:4" x14ac:dyDescent="0.25">
      <c r="A37" s="236"/>
      <c r="B37" s="83" t="s">
        <v>291</v>
      </c>
      <c r="C37" s="22"/>
      <c r="D37" s="24"/>
    </row>
    <row r="38" spans="1:4" x14ac:dyDescent="0.25">
      <c r="A38" s="236"/>
      <c r="B38" s="83" t="s">
        <v>293</v>
      </c>
      <c r="C38" s="22"/>
      <c r="D38" s="24"/>
    </row>
    <row r="39" spans="1:4" ht="15.75" thickBot="1" x14ac:dyDescent="0.3">
      <c r="A39" s="237"/>
      <c r="B39" s="177" t="s">
        <v>292</v>
      </c>
      <c r="C39" s="23"/>
      <c r="D39" s="25"/>
    </row>
  </sheetData>
  <mergeCells count="13">
    <mergeCell ref="B14:C14"/>
    <mergeCell ref="B8:C8"/>
    <mergeCell ref="B9:C9"/>
    <mergeCell ref="B10:C10"/>
    <mergeCell ref="B11:C11"/>
    <mergeCell ref="B12:C12"/>
    <mergeCell ref="A31:A39"/>
    <mergeCell ref="B15:C15"/>
    <mergeCell ref="B16:C16"/>
    <mergeCell ref="B17:C17"/>
    <mergeCell ref="B18:C18"/>
    <mergeCell ref="A19:A23"/>
    <mergeCell ref="A27:A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workbookViewId="0">
      <selection activeCell="B13" sqref="B13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2.42578125" style="21" customWidth="1"/>
    <col min="5" max="1025" width="12" style="21" customWidth="1"/>
  </cols>
  <sheetData>
    <row r="1" spans="1:4" ht="15.75" thickBot="1" x14ac:dyDescent="0.3">
      <c r="A1" s="26" t="s">
        <v>103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337</v>
      </c>
      <c r="B2" s="169"/>
      <c r="C2" s="170" t="s">
        <v>136</v>
      </c>
      <c r="D2" s="170" t="s">
        <v>101</v>
      </c>
    </row>
    <row r="3" spans="1:4" x14ac:dyDescent="0.25">
      <c r="A3" s="172"/>
      <c r="B3" s="88" t="s">
        <v>277</v>
      </c>
      <c r="C3" s="27"/>
      <c r="D3" s="28" t="s">
        <v>283</v>
      </c>
    </row>
    <row r="4" spans="1:4" x14ac:dyDescent="0.25">
      <c r="A4" s="173"/>
      <c r="B4" s="167"/>
      <c r="C4" s="168"/>
      <c r="D4" s="87"/>
    </row>
    <row r="5" spans="1:4" x14ac:dyDescent="0.25">
      <c r="A5" s="173"/>
      <c r="B5" s="167"/>
      <c r="C5" s="168"/>
      <c r="D5" s="87"/>
    </row>
    <row r="6" spans="1:4" ht="16.5" customHeight="1" thickBot="1" x14ac:dyDescent="0.3">
      <c r="A6" s="176"/>
      <c r="B6" s="89"/>
      <c r="C6" s="90"/>
      <c r="D6" s="24"/>
    </row>
    <row r="7" spans="1:4" x14ac:dyDescent="0.25">
      <c r="A7" s="173"/>
      <c r="B7" s="76" t="s">
        <v>276</v>
      </c>
      <c r="C7" s="77"/>
      <c r="D7" s="24"/>
    </row>
    <row r="8" spans="1:4" ht="30.75" customHeight="1" x14ac:dyDescent="0.25">
      <c r="A8" s="174"/>
      <c r="B8" s="247" t="e">
        <f>LOOKUP(A8,Programme!E$2:E$51,Programme!F$2:F$51)</f>
        <v>#N/A</v>
      </c>
      <c r="C8" s="248"/>
      <c r="D8" s="24"/>
    </row>
    <row r="9" spans="1:4" x14ac:dyDescent="0.25">
      <c r="A9" s="174"/>
      <c r="B9" s="247" t="e">
        <f>LOOKUP(A9,Programme!E$2:E$51,Programme!F$2:F$51)</f>
        <v>#N/A</v>
      </c>
      <c r="C9" s="248"/>
      <c r="D9" s="24"/>
    </row>
    <row r="10" spans="1:4" x14ac:dyDescent="0.25">
      <c r="A10" s="174"/>
      <c r="B10" s="247" t="e">
        <f>LOOKUP(A10,Programme!E$2:E$51,Programme!F$2:F$51)</f>
        <v>#N/A</v>
      </c>
      <c r="C10" s="248"/>
      <c r="D10" s="24"/>
    </row>
    <row r="11" spans="1:4" ht="30" customHeight="1" x14ac:dyDescent="0.25">
      <c r="A11" s="174"/>
      <c r="B11" s="247" t="e">
        <f>LOOKUP(A11,Programme!E$2:E$51,Programme!F$2:F$51)</f>
        <v>#N/A</v>
      </c>
      <c r="C11" s="248"/>
      <c r="D11" s="24"/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105</v>
      </c>
      <c r="C13" s="77"/>
      <c r="D13" s="168"/>
    </row>
    <row r="14" spans="1:4" ht="30" customHeight="1" x14ac:dyDescent="0.25">
      <c r="A14" s="31"/>
      <c r="B14" s="238" t="e">
        <f>LOOKUP(A8,Programme!E$2:E$51,Programme!G$2:G$51)</f>
        <v>#N/A</v>
      </c>
      <c r="C14" s="239"/>
      <c r="D14" s="33"/>
    </row>
    <row r="15" spans="1:4" ht="30.75" customHeight="1" x14ac:dyDescent="0.25">
      <c r="A15" s="31"/>
      <c r="B15" s="238" t="e">
        <f>LOOKUP(A9,Programme!E$2:E$51,Programme!G$2:G$51)</f>
        <v>#N/A</v>
      </c>
      <c r="C15" s="239"/>
      <c r="D15" s="33"/>
    </row>
    <row r="16" spans="1:4" ht="29.25" customHeight="1" x14ac:dyDescent="0.25">
      <c r="A16" s="31"/>
      <c r="B16" s="238" t="e">
        <f>LOOKUP(A10,Programme!E$2:E$51,Programme!G$2:G$51)</f>
        <v>#N/A</v>
      </c>
      <c r="C16" s="239"/>
      <c r="D16" s="33"/>
    </row>
    <row r="17" spans="1:4" ht="30" customHeight="1" x14ac:dyDescent="0.25">
      <c r="A17" s="31"/>
      <c r="B17" s="238" t="e">
        <f>LOOKUP(A11,Programme!E$2:E$51,Programme!G$2:G$51)</f>
        <v>#N/A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76" t="s">
        <v>284</v>
      </c>
    </row>
    <row r="20" spans="1:4" x14ac:dyDescent="0.25">
      <c r="A20" s="243"/>
      <c r="B20" s="78"/>
      <c r="C20" s="79"/>
      <c r="D20" s="85"/>
    </row>
    <row r="21" spans="1:4" x14ac:dyDescent="0.25">
      <c r="A21" s="243"/>
      <c r="B21" s="78"/>
      <c r="C21" s="80"/>
      <c r="D21" s="85"/>
    </row>
    <row r="22" spans="1:4" x14ac:dyDescent="0.25">
      <c r="A22" s="243"/>
      <c r="B22" s="78"/>
      <c r="C22" s="79"/>
      <c r="D22" s="85"/>
    </row>
    <row r="23" spans="1:4" ht="15.75" thickBot="1" x14ac:dyDescent="0.3">
      <c r="A23" s="244"/>
      <c r="B23" s="81"/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/>
      <c r="C25" s="22"/>
      <c r="D25" s="33"/>
    </row>
    <row r="26" spans="1:4" ht="15.75" thickBot="1" x14ac:dyDescent="0.3">
      <c r="A26" s="32"/>
      <c r="B26" s="75"/>
      <c r="C26" s="22"/>
      <c r="D26" s="33"/>
    </row>
    <row r="27" spans="1:4" x14ac:dyDescent="0.25">
      <c r="A27" s="245"/>
      <c r="B27" s="76" t="s">
        <v>281</v>
      </c>
      <c r="C27" s="77"/>
      <c r="D27" s="22"/>
    </row>
    <row r="28" spans="1:4" x14ac:dyDescent="0.25">
      <c r="A28" s="243"/>
      <c r="B28" s="83"/>
      <c r="C28" s="79"/>
      <c r="D28" s="22"/>
    </row>
    <row r="29" spans="1:4" x14ac:dyDescent="0.25">
      <c r="A29" s="243"/>
      <c r="B29" s="83"/>
      <c r="C29" s="79"/>
      <c r="D29" s="22"/>
    </row>
    <row r="30" spans="1:4" ht="15.75" thickBot="1" x14ac:dyDescent="0.3">
      <c r="A30" s="246"/>
      <c r="B30" s="84"/>
      <c r="C30" s="82"/>
      <c r="D30" s="22"/>
    </row>
    <row r="31" spans="1:4" x14ac:dyDescent="0.25">
      <c r="A31" s="235"/>
      <c r="B31" s="76" t="s">
        <v>282</v>
      </c>
      <c r="C31" s="29"/>
      <c r="D31" s="87"/>
    </row>
    <row r="32" spans="1:4" x14ac:dyDescent="0.25">
      <c r="A32" s="236"/>
      <c r="B32" s="178" t="s">
        <v>286</v>
      </c>
      <c r="C32" s="22"/>
      <c r="D32" s="24"/>
    </row>
    <row r="33" spans="1:4" x14ac:dyDescent="0.25">
      <c r="A33" s="236"/>
      <c r="B33" s="83" t="s">
        <v>287</v>
      </c>
      <c r="C33" s="22"/>
      <c r="D33" s="24"/>
    </row>
    <row r="34" spans="1:4" x14ac:dyDescent="0.25">
      <c r="A34" s="236"/>
      <c r="B34" s="83" t="s">
        <v>288</v>
      </c>
      <c r="C34" s="22"/>
      <c r="D34" s="24"/>
    </row>
    <row r="35" spans="1:4" x14ac:dyDescent="0.25">
      <c r="A35" s="236"/>
      <c r="B35" s="83" t="s">
        <v>289</v>
      </c>
      <c r="C35" s="22"/>
      <c r="D35" s="24"/>
    </row>
    <row r="36" spans="1:4" x14ac:dyDescent="0.25">
      <c r="A36" s="236"/>
      <c r="B36" s="83" t="s">
        <v>290</v>
      </c>
      <c r="C36" s="22"/>
      <c r="D36" s="24"/>
    </row>
    <row r="37" spans="1:4" x14ac:dyDescent="0.25">
      <c r="A37" s="236"/>
      <c r="B37" s="83" t="s">
        <v>291</v>
      </c>
      <c r="C37" s="22"/>
      <c r="D37" s="24"/>
    </row>
    <row r="38" spans="1:4" x14ac:dyDescent="0.25">
      <c r="A38" s="236"/>
      <c r="B38" s="83" t="s">
        <v>293</v>
      </c>
      <c r="C38" s="22"/>
      <c r="D38" s="24"/>
    </row>
    <row r="39" spans="1:4" ht="15.75" thickBot="1" x14ac:dyDescent="0.3">
      <c r="A39" s="237"/>
      <c r="B39" s="177" t="s">
        <v>292</v>
      </c>
      <c r="C39" s="23"/>
      <c r="D39" s="25"/>
    </row>
  </sheetData>
  <mergeCells count="13">
    <mergeCell ref="A19:A23"/>
    <mergeCell ref="A27:A30"/>
    <mergeCell ref="A31:A39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workbookViewId="0">
      <selection activeCell="B13" sqref="B13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7" style="21" customWidth="1"/>
    <col min="5" max="1025" width="12" style="21" customWidth="1"/>
  </cols>
  <sheetData>
    <row r="1" spans="1:4" ht="15.75" thickBot="1" x14ac:dyDescent="0.3">
      <c r="A1" s="26" t="s">
        <v>285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321</v>
      </c>
      <c r="B2" s="169" t="s">
        <v>266</v>
      </c>
      <c r="C2" s="170" t="s">
        <v>136</v>
      </c>
      <c r="D2" s="170" t="s">
        <v>295</v>
      </c>
    </row>
    <row r="3" spans="1:4" x14ac:dyDescent="0.25">
      <c r="A3" s="172"/>
      <c r="B3" s="88" t="s">
        <v>277</v>
      </c>
      <c r="C3" s="27"/>
      <c r="D3" s="28" t="s">
        <v>283</v>
      </c>
    </row>
    <row r="4" spans="1:4" x14ac:dyDescent="0.25">
      <c r="A4" s="173"/>
      <c r="B4" s="167" t="s">
        <v>4</v>
      </c>
      <c r="C4" s="168"/>
      <c r="D4" s="87" t="s">
        <v>331</v>
      </c>
    </row>
    <row r="5" spans="1:4" x14ac:dyDescent="0.25">
      <c r="A5" s="173"/>
      <c r="B5" s="167" t="s">
        <v>5</v>
      </c>
      <c r="C5" s="168"/>
      <c r="D5" s="87" t="s">
        <v>341</v>
      </c>
    </row>
    <row r="6" spans="1:4" ht="16.5" customHeight="1" thickBot="1" x14ac:dyDescent="0.3">
      <c r="A6" s="176"/>
      <c r="B6" s="89" t="s">
        <v>6</v>
      </c>
      <c r="C6" s="90"/>
      <c r="D6" s="24" t="s">
        <v>329</v>
      </c>
    </row>
    <row r="7" spans="1:4" x14ac:dyDescent="0.25">
      <c r="A7" s="173"/>
      <c r="B7" s="76" t="s">
        <v>276</v>
      </c>
      <c r="C7" s="77"/>
      <c r="D7" s="24" t="s">
        <v>328</v>
      </c>
    </row>
    <row r="8" spans="1:4" ht="30.75" customHeight="1" x14ac:dyDescent="0.25">
      <c r="A8" s="174" t="s">
        <v>62</v>
      </c>
      <c r="B8" s="249" t="str">
        <f>LOOKUP(A8,Programme!E$2:E$51,Programme!F$2:F$51)</f>
        <v>Imaginer, concevoir et programmer des applications informatiques nomades.</v>
      </c>
      <c r="C8" s="250"/>
      <c r="D8" s="24" t="s">
        <v>330</v>
      </c>
    </row>
    <row r="9" spans="1:4" x14ac:dyDescent="0.25">
      <c r="A9" s="174" t="s">
        <v>73</v>
      </c>
      <c r="B9" s="247" t="str">
        <f>LOOKUP(A9,Programme!E$2:E$51,Programme!F$2:F$51)</f>
        <v>Simuler numériquement la structure et/ou le comportement d’un objet.</v>
      </c>
      <c r="C9" s="248"/>
      <c r="D9" s="24" t="s">
        <v>336</v>
      </c>
    </row>
    <row r="10" spans="1:4" x14ac:dyDescent="0.25">
      <c r="A10" s="174" t="s">
        <v>76</v>
      </c>
      <c r="B10" s="247" t="str">
        <f>LOOKUP(A10,Programme!E$2:E$51,Programme!F$2:F$51)</f>
        <v>Piloter un système connecté localement ou à distance.</v>
      </c>
      <c r="C10" s="248"/>
      <c r="D10" s="24"/>
    </row>
    <row r="11" spans="1:4" ht="30" customHeight="1" x14ac:dyDescent="0.25">
      <c r="A11" s="174" t="s">
        <v>252</v>
      </c>
      <c r="B11" s="249" t="str">
        <f>LOOKUP(A11,Programme!E$2:E$51,Programme!F$2:F$51)</f>
        <v xml:space="preserve">Développer les bonnes pratiques de l’usage des objets communicants </v>
      </c>
      <c r="C11" s="250"/>
      <c r="D11" s="180" t="s">
        <v>332</v>
      </c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105</v>
      </c>
      <c r="C13" s="77"/>
      <c r="D13" s="168"/>
    </row>
    <row r="14" spans="1:4" ht="30" customHeight="1" x14ac:dyDescent="0.25">
      <c r="A14" s="31"/>
      <c r="B14" s="238" t="str">
        <f>LOOKUP(A8,Programme!E$2:E$51,Programme!G$2:G$51)</f>
        <v>systèmes embarqués</v>
      </c>
      <c r="C14" s="239"/>
      <c r="D14" s="33"/>
    </row>
    <row r="15" spans="1:4" ht="30.75" customHeight="1" x14ac:dyDescent="0.25">
      <c r="A15" s="31"/>
      <c r="B15" s="238" t="str">
        <f>LOOKUP(A9,Programme!E$2:E$51,Programme!G$2:G$51)</f>
        <v>Notions d’écarts entre les attentes fixées par le cahier des charges et les résultats de la simulation.</v>
      </c>
      <c r="C15" s="239"/>
      <c r="D15" s="33"/>
    </row>
    <row r="16" spans="1:4" ht="29.25" customHeight="1" x14ac:dyDescent="0.25">
      <c r="A16" s="31"/>
      <c r="B16" s="238" t="str">
        <f>LOOKUP(A10,Programme!E$2:E$51,Programme!G$2:G$51)</f>
        <v>Interface homme-machine.</v>
      </c>
      <c r="C16" s="239"/>
      <c r="D16" s="33"/>
    </row>
    <row r="17" spans="1:4" ht="30" customHeight="1" x14ac:dyDescent="0.25">
      <c r="A17" s="31"/>
      <c r="B17" s="238" t="str">
        <f>LOOKUP(A11,Programme!E$2:E$51,Programme!G$2:G$51)</f>
        <v>Les règles d’un usage raisonné des objets communicants respectant la propriété intellectuelle et l’intégrité d’autrui.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28" t="s">
        <v>284</v>
      </c>
    </row>
    <row r="20" spans="1:4" x14ac:dyDescent="0.25">
      <c r="A20" s="243"/>
      <c r="B20" s="78" t="s">
        <v>323</v>
      </c>
      <c r="C20" s="79"/>
      <c r="D20" s="85" t="s">
        <v>333</v>
      </c>
    </row>
    <row r="21" spans="1:4" x14ac:dyDescent="0.25">
      <c r="A21" s="243"/>
      <c r="B21" s="78" t="s">
        <v>342</v>
      </c>
      <c r="C21" s="80"/>
      <c r="D21" s="85" t="s">
        <v>334</v>
      </c>
    </row>
    <row r="22" spans="1:4" x14ac:dyDescent="0.25">
      <c r="A22" s="243"/>
      <c r="B22" s="78" t="s">
        <v>324</v>
      </c>
      <c r="C22" s="79"/>
      <c r="D22" s="85" t="s">
        <v>335</v>
      </c>
    </row>
    <row r="23" spans="1:4" ht="15.75" thickBot="1" x14ac:dyDescent="0.3">
      <c r="A23" s="244"/>
      <c r="B23" s="81" t="s">
        <v>325</v>
      </c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 t="s">
        <v>343</v>
      </c>
      <c r="C25" s="22"/>
      <c r="D25" s="33"/>
    </row>
    <row r="26" spans="1:4" x14ac:dyDescent="0.25">
      <c r="A26" s="31"/>
      <c r="B26" s="75" t="s">
        <v>326</v>
      </c>
      <c r="C26" s="22"/>
      <c r="D26" s="33"/>
    </row>
    <row r="27" spans="1:4" ht="15.75" thickBot="1" x14ac:dyDescent="0.3">
      <c r="A27" s="32"/>
      <c r="B27" s="75" t="s">
        <v>327</v>
      </c>
      <c r="C27" s="22"/>
      <c r="D27" s="33"/>
    </row>
    <row r="28" spans="1:4" x14ac:dyDescent="0.25">
      <c r="A28" s="245"/>
      <c r="B28" s="76" t="s">
        <v>281</v>
      </c>
      <c r="C28" s="77"/>
      <c r="D28" s="22"/>
    </row>
    <row r="29" spans="1:4" x14ac:dyDescent="0.25">
      <c r="A29" s="243"/>
      <c r="B29" s="83" t="s">
        <v>338</v>
      </c>
      <c r="C29" s="79"/>
      <c r="D29" s="22"/>
    </row>
    <row r="30" spans="1:4" x14ac:dyDescent="0.25">
      <c r="A30" s="243"/>
      <c r="B30" s="83"/>
      <c r="C30" s="79"/>
      <c r="D30" s="22"/>
    </row>
    <row r="31" spans="1:4" ht="15.75" thickBot="1" x14ac:dyDescent="0.3">
      <c r="A31" s="246"/>
      <c r="B31" s="84"/>
      <c r="C31" s="82"/>
      <c r="D31" s="22"/>
    </row>
    <row r="32" spans="1:4" x14ac:dyDescent="0.25">
      <c r="A32" s="235"/>
      <c r="B32" s="76" t="s">
        <v>282</v>
      </c>
      <c r="C32" s="29"/>
      <c r="D32" s="87"/>
    </row>
    <row r="33" spans="1:4" x14ac:dyDescent="0.25">
      <c r="A33" s="236"/>
      <c r="B33" s="178" t="s">
        <v>286</v>
      </c>
      <c r="C33" s="22"/>
      <c r="D33" s="24"/>
    </row>
    <row r="34" spans="1:4" x14ac:dyDescent="0.25">
      <c r="A34" s="236"/>
      <c r="B34" s="83" t="s">
        <v>287</v>
      </c>
      <c r="C34" s="22"/>
      <c r="D34" s="24"/>
    </row>
    <row r="35" spans="1:4" x14ac:dyDescent="0.25">
      <c r="A35" s="236"/>
      <c r="B35" s="83" t="s">
        <v>288</v>
      </c>
      <c r="C35" s="22"/>
      <c r="D35" s="24"/>
    </row>
    <row r="36" spans="1:4" x14ac:dyDescent="0.25">
      <c r="A36" s="236"/>
      <c r="B36" s="83" t="s">
        <v>289</v>
      </c>
      <c r="C36" s="22"/>
      <c r="D36" s="24"/>
    </row>
    <row r="37" spans="1:4" x14ac:dyDescent="0.25">
      <c r="A37" s="236"/>
      <c r="B37" s="83" t="s">
        <v>290</v>
      </c>
      <c r="C37" s="22"/>
      <c r="D37" s="24"/>
    </row>
    <row r="38" spans="1:4" x14ac:dyDescent="0.25">
      <c r="A38" s="236"/>
      <c r="B38" s="83" t="s">
        <v>291</v>
      </c>
      <c r="C38" s="22" t="s">
        <v>322</v>
      </c>
      <c r="D38" s="24"/>
    </row>
    <row r="39" spans="1:4" x14ac:dyDescent="0.25">
      <c r="A39" s="236"/>
      <c r="B39" s="83" t="s">
        <v>293</v>
      </c>
      <c r="C39" s="22"/>
      <c r="D39" s="24"/>
    </row>
    <row r="40" spans="1:4" ht="15.75" thickBot="1" x14ac:dyDescent="0.3">
      <c r="A40" s="237"/>
      <c r="B40" s="177" t="s">
        <v>292</v>
      </c>
      <c r="C40" s="23"/>
      <c r="D40" s="25"/>
    </row>
  </sheetData>
  <mergeCells count="13">
    <mergeCell ref="B14:C14"/>
    <mergeCell ref="B8:C8"/>
    <mergeCell ref="B9:C9"/>
    <mergeCell ref="B10:C10"/>
    <mergeCell ref="B11:C11"/>
    <mergeCell ref="B12:C12"/>
    <mergeCell ref="A32:A40"/>
    <mergeCell ref="B15:C15"/>
    <mergeCell ref="B16:C16"/>
    <mergeCell ref="B17:C17"/>
    <mergeCell ref="B18:C18"/>
    <mergeCell ref="A19:A23"/>
    <mergeCell ref="A28:A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workbookViewId="0">
      <selection activeCell="B13" sqref="B13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2.42578125" style="21" customWidth="1"/>
    <col min="5" max="1025" width="12" style="21" customWidth="1"/>
  </cols>
  <sheetData>
    <row r="1" spans="1:4" ht="15.75" thickBot="1" x14ac:dyDescent="0.3">
      <c r="A1" s="26" t="s">
        <v>103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337</v>
      </c>
      <c r="B2" s="169"/>
      <c r="C2" s="179" t="s">
        <v>145</v>
      </c>
      <c r="D2" s="170" t="s">
        <v>101</v>
      </c>
    </row>
    <row r="3" spans="1:4" x14ac:dyDescent="0.25">
      <c r="A3" s="172"/>
      <c r="B3" s="88" t="s">
        <v>277</v>
      </c>
      <c r="C3" s="181"/>
      <c r="D3" s="28" t="s">
        <v>283</v>
      </c>
    </row>
    <row r="4" spans="1:4" x14ac:dyDescent="0.25">
      <c r="A4" s="173"/>
      <c r="B4" s="167"/>
      <c r="C4" s="168"/>
      <c r="D4" s="87"/>
    </row>
    <row r="5" spans="1:4" x14ac:dyDescent="0.25">
      <c r="A5" s="173"/>
      <c r="B5" s="167"/>
      <c r="C5" s="168"/>
      <c r="D5" s="87"/>
    </row>
    <row r="6" spans="1:4" ht="16.5" customHeight="1" thickBot="1" x14ac:dyDescent="0.3">
      <c r="A6" s="176"/>
      <c r="B6" s="89"/>
      <c r="C6" s="90"/>
      <c r="D6" s="24"/>
    </row>
    <row r="7" spans="1:4" x14ac:dyDescent="0.25">
      <c r="A7" s="173"/>
      <c r="B7" s="76" t="s">
        <v>276</v>
      </c>
      <c r="C7" s="77"/>
      <c r="D7" s="24"/>
    </row>
    <row r="8" spans="1:4" ht="30.75" customHeight="1" x14ac:dyDescent="0.25">
      <c r="A8" s="174"/>
      <c r="B8" s="247" t="e">
        <f>LOOKUP(A8,Programme!E$2:E$51,Programme!F$2:F$51)</f>
        <v>#N/A</v>
      </c>
      <c r="C8" s="248"/>
      <c r="D8" s="24"/>
    </row>
    <row r="9" spans="1:4" x14ac:dyDescent="0.25">
      <c r="A9" s="174"/>
      <c r="B9" s="247" t="e">
        <f>LOOKUP(A9,Programme!E$2:E$51,Programme!F$2:F$51)</f>
        <v>#N/A</v>
      </c>
      <c r="C9" s="248"/>
      <c r="D9" s="24"/>
    </row>
    <row r="10" spans="1:4" x14ac:dyDescent="0.25">
      <c r="A10" s="174"/>
      <c r="B10" s="247" t="e">
        <f>LOOKUP(A10,Programme!E$2:E$51,Programme!F$2:F$51)</f>
        <v>#N/A</v>
      </c>
      <c r="C10" s="248"/>
      <c r="D10" s="24"/>
    </row>
    <row r="11" spans="1:4" ht="30" customHeight="1" x14ac:dyDescent="0.25">
      <c r="A11" s="174"/>
      <c r="B11" s="247" t="e">
        <f>LOOKUP(A11,Programme!E$2:E$51,Programme!F$2:F$51)</f>
        <v>#N/A</v>
      </c>
      <c r="C11" s="248"/>
      <c r="D11" s="24"/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105</v>
      </c>
      <c r="C13" s="77"/>
      <c r="D13" s="168"/>
    </row>
    <row r="14" spans="1:4" ht="30" customHeight="1" x14ac:dyDescent="0.25">
      <c r="A14" s="31"/>
      <c r="B14" s="238" t="e">
        <f>LOOKUP(A8,Programme!E$2:E$51,Programme!G$2:G$51)</f>
        <v>#N/A</v>
      </c>
      <c r="C14" s="239"/>
      <c r="D14" s="33"/>
    </row>
    <row r="15" spans="1:4" ht="30.75" customHeight="1" x14ac:dyDescent="0.25">
      <c r="A15" s="31"/>
      <c r="B15" s="238" t="e">
        <f>LOOKUP(A9,Programme!E$2:E$51,Programme!G$2:G$51)</f>
        <v>#N/A</v>
      </c>
      <c r="C15" s="239"/>
      <c r="D15" s="33"/>
    </row>
    <row r="16" spans="1:4" ht="29.25" customHeight="1" x14ac:dyDescent="0.25">
      <c r="A16" s="31"/>
      <c r="B16" s="238" t="e">
        <f>LOOKUP(A10,Programme!E$2:E$51,Programme!G$2:G$51)</f>
        <v>#N/A</v>
      </c>
      <c r="C16" s="239"/>
      <c r="D16" s="33"/>
    </row>
    <row r="17" spans="1:4" ht="30" customHeight="1" x14ac:dyDescent="0.25">
      <c r="A17" s="31"/>
      <c r="B17" s="238" t="e">
        <f>LOOKUP(A11,Programme!E$2:E$51,Programme!G$2:G$51)</f>
        <v>#N/A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76" t="s">
        <v>284</v>
      </c>
    </row>
    <row r="20" spans="1:4" x14ac:dyDescent="0.25">
      <c r="A20" s="243"/>
      <c r="B20" s="78"/>
      <c r="C20" s="79"/>
      <c r="D20" s="85"/>
    </row>
    <row r="21" spans="1:4" x14ac:dyDescent="0.25">
      <c r="A21" s="243"/>
      <c r="B21" s="78"/>
      <c r="C21" s="80"/>
      <c r="D21" s="85"/>
    </row>
    <row r="22" spans="1:4" x14ac:dyDescent="0.25">
      <c r="A22" s="243"/>
      <c r="B22" s="78"/>
      <c r="C22" s="79"/>
      <c r="D22" s="85"/>
    </row>
    <row r="23" spans="1:4" ht="15.75" thickBot="1" x14ac:dyDescent="0.3">
      <c r="A23" s="244"/>
      <c r="B23" s="81"/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/>
      <c r="C25" s="22"/>
      <c r="D25" s="33"/>
    </row>
    <row r="26" spans="1:4" ht="15.75" thickBot="1" x14ac:dyDescent="0.3">
      <c r="A26" s="32"/>
      <c r="B26" s="75"/>
      <c r="C26" s="22"/>
      <c r="D26" s="33"/>
    </row>
    <row r="27" spans="1:4" x14ac:dyDescent="0.25">
      <c r="A27" s="245"/>
      <c r="B27" s="76" t="s">
        <v>281</v>
      </c>
      <c r="C27" s="77"/>
      <c r="D27" s="22"/>
    </row>
    <row r="28" spans="1:4" x14ac:dyDescent="0.25">
      <c r="A28" s="243"/>
      <c r="B28" s="83"/>
      <c r="C28" s="79"/>
      <c r="D28" s="22"/>
    </row>
    <row r="29" spans="1:4" x14ac:dyDescent="0.25">
      <c r="A29" s="243"/>
      <c r="B29" s="83"/>
      <c r="C29" s="79"/>
      <c r="D29" s="22"/>
    </row>
    <row r="30" spans="1:4" ht="15.75" thickBot="1" x14ac:dyDescent="0.3">
      <c r="A30" s="246"/>
      <c r="B30" s="84"/>
      <c r="C30" s="82"/>
      <c r="D30" s="22"/>
    </row>
    <row r="31" spans="1:4" x14ac:dyDescent="0.25">
      <c r="A31" s="235"/>
      <c r="B31" s="76" t="s">
        <v>282</v>
      </c>
      <c r="C31" s="29"/>
      <c r="D31" s="87"/>
    </row>
    <row r="32" spans="1:4" x14ac:dyDescent="0.25">
      <c r="A32" s="236"/>
      <c r="B32" s="178" t="s">
        <v>286</v>
      </c>
      <c r="C32" s="22"/>
      <c r="D32" s="24"/>
    </row>
    <row r="33" spans="1:4" x14ac:dyDescent="0.25">
      <c r="A33" s="236"/>
      <c r="B33" s="83" t="s">
        <v>287</v>
      </c>
      <c r="C33" s="22"/>
      <c r="D33" s="24"/>
    </row>
    <row r="34" spans="1:4" x14ac:dyDescent="0.25">
      <c r="A34" s="236"/>
      <c r="B34" s="83" t="s">
        <v>288</v>
      </c>
      <c r="C34" s="22"/>
      <c r="D34" s="24"/>
    </row>
    <row r="35" spans="1:4" x14ac:dyDescent="0.25">
      <c r="A35" s="236"/>
      <c r="B35" s="83" t="s">
        <v>289</v>
      </c>
      <c r="C35" s="22"/>
      <c r="D35" s="24"/>
    </row>
    <row r="36" spans="1:4" x14ac:dyDescent="0.25">
      <c r="A36" s="236"/>
      <c r="B36" s="83" t="s">
        <v>290</v>
      </c>
      <c r="C36" s="22"/>
      <c r="D36" s="24"/>
    </row>
    <row r="37" spans="1:4" x14ac:dyDescent="0.25">
      <c r="A37" s="236"/>
      <c r="B37" s="83" t="s">
        <v>291</v>
      </c>
      <c r="C37" s="22"/>
      <c r="D37" s="24"/>
    </row>
    <row r="38" spans="1:4" x14ac:dyDescent="0.25">
      <c r="A38" s="236"/>
      <c r="B38" s="83" t="s">
        <v>293</v>
      </c>
      <c r="C38" s="22"/>
      <c r="D38" s="24"/>
    </row>
    <row r="39" spans="1:4" ht="15.75" thickBot="1" x14ac:dyDescent="0.3">
      <c r="A39" s="237"/>
      <c r="B39" s="177" t="s">
        <v>292</v>
      </c>
      <c r="C39" s="23"/>
      <c r="D39" s="25"/>
    </row>
  </sheetData>
  <mergeCells count="13">
    <mergeCell ref="B14:C14"/>
    <mergeCell ref="B8:C8"/>
    <mergeCell ref="B9:C9"/>
    <mergeCell ref="B10:C10"/>
    <mergeCell ref="B11:C11"/>
    <mergeCell ref="B12:C12"/>
    <mergeCell ref="A31:A39"/>
    <mergeCell ref="B15:C15"/>
    <mergeCell ref="B16:C16"/>
    <mergeCell ref="B17:C17"/>
    <mergeCell ref="B18:C18"/>
    <mergeCell ref="A19:A23"/>
    <mergeCell ref="A27:A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5.85546875" style="21" customWidth="1"/>
    <col min="2" max="2" width="62.28515625" style="21" customWidth="1"/>
    <col min="3" max="3" width="40" style="21" customWidth="1"/>
    <col min="4" max="4" width="72.42578125" style="21" customWidth="1"/>
    <col min="5" max="1025" width="12" style="21" customWidth="1"/>
  </cols>
  <sheetData>
    <row r="1" spans="1:4" ht="15.75" thickBot="1" x14ac:dyDescent="0.3">
      <c r="A1" s="26" t="s">
        <v>34</v>
      </c>
      <c r="B1" s="171" t="s">
        <v>278</v>
      </c>
      <c r="C1" s="91" t="s">
        <v>104</v>
      </c>
      <c r="D1" s="91" t="s">
        <v>102</v>
      </c>
    </row>
    <row r="2" spans="1:4" ht="31.5" customHeight="1" thickBot="1" x14ac:dyDescent="0.3">
      <c r="A2" s="26" t="s">
        <v>312</v>
      </c>
      <c r="B2" s="169" t="s">
        <v>146</v>
      </c>
      <c r="C2" s="179" t="s">
        <v>145</v>
      </c>
      <c r="D2" s="170" t="s">
        <v>295</v>
      </c>
    </row>
    <row r="3" spans="1:4" x14ac:dyDescent="0.25">
      <c r="A3" s="172"/>
      <c r="B3" s="88" t="s">
        <v>277</v>
      </c>
      <c r="C3" s="27"/>
      <c r="D3" s="28" t="s">
        <v>283</v>
      </c>
    </row>
    <row r="4" spans="1:4" x14ac:dyDescent="0.25">
      <c r="A4" s="173"/>
      <c r="B4" s="167" t="s">
        <v>6</v>
      </c>
      <c r="C4" s="168"/>
      <c r="D4" s="33" t="s">
        <v>100</v>
      </c>
    </row>
    <row r="5" spans="1:4" x14ac:dyDescent="0.25">
      <c r="A5" s="173"/>
      <c r="B5" s="167"/>
      <c r="C5" s="168"/>
      <c r="D5" s="33" t="s">
        <v>96</v>
      </c>
    </row>
    <row r="6" spans="1:4" ht="16.5" customHeight="1" thickBot="1" x14ac:dyDescent="0.3">
      <c r="A6" s="176"/>
      <c r="B6" s="89"/>
      <c r="C6" s="90"/>
      <c r="D6" s="33" t="s">
        <v>97</v>
      </c>
    </row>
    <row r="7" spans="1:4" x14ac:dyDescent="0.25">
      <c r="A7" s="173"/>
      <c r="B7" s="76" t="s">
        <v>276</v>
      </c>
      <c r="C7" s="77"/>
      <c r="D7" s="33" t="s">
        <v>98</v>
      </c>
    </row>
    <row r="8" spans="1:4" ht="30.75" customHeight="1" x14ac:dyDescent="0.25">
      <c r="A8" s="174" t="s">
        <v>260</v>
      </c>
      <c r="B8" s="247" t="str">
        <f>LOOKUP(A8,Programme!E$2:E$51,Programme!F$2:F$51)</f>
        <v>Écrire, à partir d’un cahier des charges de fonctionnement, un programme afin de commander un système ou un système programmable de la vie courante, identifier les variables d’entrée et de sortie.</v>
      </c>
      <c r="C8" s="248"/>
      <c r="D8" s="33" t="s">
        <v>99</v>
      </c>
    </row>
    <row r="9" spans="1:4" x14ac:dyDescent="0.25">
      <c r="A9" s="174" t="s">
        <v>261</v>
      </c>
      <c r="B9" s="247" t="str">
        <f>LOOKUP(A9,Programme!E$2:E$51,Programme!F$2:F$51)</f>
        <v>Modifier un programme existant dans un système technique, afin d’améliorer son comportement, ses performances pour mieux répondre à une problématique donnée.</v>
      </c>
      <c r="C9" s="248"/>
      <c r="D9" s="24"/>
    </row>
    <row r="10" spans="1:4" x14ac:dyDescent="0.25">
      <c r="A10" s="174" t="s">
        <v>263</v>
      </c>
      <c r="B10" s="247" t="str">
        <f>LOOKUP(A10,Programme!E$2:E$51,Programme!F$2:F$51)</f>
        <v>Écrire, mettre au point (tester, corriger) et exécuter un programme commandant un système réel et vérifier le comportement attendu.</v>
      </c>
      <c r="C10" s="248"/>
      <c r="D10" s="24"/>
    </row>
    <row r="11" spans="1:4" ht="30" customHeight="1" x14ac:dyDescent="0.25">
      <c r="A11" s="174" t="s">
        <v>313</v>
      </c>
      <c r="B11" s="247" t="str">
        <f>LOOKUP(A11,Programme!E$2:E$51,Programme!F$2:F$51)</f>
        <v>Écrire un programme dans lequel des actions sont déclenchées par des évènements extérieurs.</v>
      </c>
      <c r="C11" s="248"/>
      <c r="D11" s="24"/>
    </row>
    <row r="12" spans="1:4" ht="29.25" customHeight="1" thickBot="1" x14ac:dyDescent="0.3">
      <c r="A12" s="174"/>
      <c r="B12" s="247" t="e">
        <f>LOOKUP(A12,Programme!E$2:E$51,Programme!F$2:F$51)</f>
        <v>#N/A</v>
      </c>
      <c r="C12" s="248"/>
      <c r="D12" s="86"/>
    </row>
    <row r="13" spans="1:4" x14ac:dyDescent="0.25">
      <c r="A13" s="30"/>
      <c r="B13" s="76" t="s">
        <v>105</v>
      </c>
      <c r="C13" s="77"/>
      <c r="D13" s="168"/>
    </row>
    <row r="14" spans="1:4" ht="30" customHeight="1" x14ac:dyDescent="0.25">
      <c r="A14" s="31"/>
      <c r="B14" s="238" t="str">
        <f>LOOKUP(A8,Programme!E$2:E$51,Programme!G$2:G$51)</f>
        <v>Notions d’algorithme et de programme. 
Notion de variable informatique.
Séquences d'instructions, boucles, instructions conditionnelles.</v>
      </c>
      <c r="C14" s="239"/>
      <c r="D14" s="33"/>
    </row>
    <row r="15" spans="1:4" ht="30.75" customHeight="1" x14ac:dyDescent="0.25">
      <c r="A15" s="31"/>
      <c r="B15" s="238" t="str">
        <f>LOOKUP(A9,Programme!E$2:E$51,Programme!G$2:G$51)</f>
        <v>Séquences d'instructions, boucles, instructions conditionnelles.</v>
      </c>
      <c r="C15" s="239"/>
      <c r="D15" s="33"/>
    </row>
    <row r="16" spans="1:4" ht="29.25" customHeight="1" x14ac:dyDescent="0.25">
      <c r="A16" s="31"/>
      <c r="B16" s="238" t="str">
        <f>LOOKUP(A10,Programme!E$2:E$51,Programme!G$2:G$51)</f>
        <v>Notions d’algorithme et de programme. 
Séquences d'instructions, boucles, instructions conditionnelles.</v>
      </c>
      <c r="C16" s="239"/>
      <c r="D16" s="33"/>
    </row>
    <row r="17" spans="1:4" ht="30" customHeight="1" x14ac:dyDescent="0.25">
      <c r="A17" s="31"/>
      <c r="B17" s="238" t="str">
        <f>LOOKUP(A11,Programme!E$2:E$51,Programme!G$2:G$51)</f>
        <v>Déclenchement d'une action par un événement, séquences d'instructions, boucles, instructions conditionnelles.</v>
      </c>
      <c r="C17" s="239"/>
      <c r="D17" s="33"/>
    </row>
    <row r="18" spans="1:4" ht="30.75" customHeight="1" thickBot="1" x14ac:dyDescent="0.3">
      <c r="A18" s="31"/>
      <c r="B18" s="240" t="e">
        <f>LOOKUP(A12,Programme!E$2:E$51,Programme!G$2:G$51)</f>
        <v>#N/A</v>
      </c>
      <c r="C18" s="241"/>
      <c r="D18" s="33"/>
    </row>
    <row r="19" spans="1:4" x14ac:dyDescent="0.25">
      <c r="A19" s="242"/>
      <c r="B19" s="76" t="s">
        <v>91</v>
      </c>
      <c r="C19" s="77" t="s">
        <v>280</v>
      </c>
      <c r="D19" s="76" t="s">
        <v>284</v>
      </c>
    </row>
    <row r="20" spans="1:4" x14ac:dyDescent="0.25">
      <c r="A20" s="243"/>
      <c r="B20" s="78" t="s">
        <v>92</v>
      </c>
      <c r="C20" s="79"/>
      <c r="D20" s="85" t="s">
        <v>318</v>
      </c>
    </row>
    <row r="21" spans="1:4" x14ac:dyDescent="0.25">
      <c r="A21" s="243"/>
      <c r="B21" s="78" t="s">
        <v>93</v>
      </c>
      <c r="C21" s="80"/>
      <c r="D21" s="85"/>
    </row>
    <row r="22" spans="1:4" x14ac:dyDescent="0.25">
      <c r="A22" s="243"/>
      <c r="B22" s="78" t="s">
        <v>94</v>
      </c>
      <c r="C22" s="79"/>
      <c r="D22" s="85"/>
    </row>
    <row r="23" spans="1:4" ht="15.75" thickBot="1" x14ac:dyDescent="0.3">
      <c r="A23" s="244"/>
      <c r="B23" s="81"/>
      <c r="C23" s="82"/>
      <c r="D23" s="85"/>
    </row>
    <row r="24" spans="1:4" x14ac:dyDescent="0.25">
      <c r="A24" s="31"/>
      <c r="B24" s="76" t="s">
        <v>106</v>
      </c>
      <c r="C24" s="77" t="s">
        <v>279</v>
      </c>
      <c r="D24" s="33"/>
    </row>
    <row r="25" spans="1:4" x14ac:dyDescent="0.25">
      <c r="A25" s="31"/>
      <c r="B25" s="75" t="s">
        <v>314</v>
      </c>
      <c r="C25" s="22"/>
      <c r="D25" s="33"/>
    </row>
    <row r="26" spans="1:4" x14ac:dyDescent="0.25">
      <c r="A26" s="31"/>
      <c r="B26" s="75" t="s">
        <v>315</v>
      </c>
      <c r="C26" s="22"/>
      <c r="D26" s="33"/>
    </row>
    <row r="27" spans="1:4" ht="15.75" thickBot="1" x14ac:dyDescent="0.3">
      <c r="A27" s="32"/>
      <c r="B27" s="75" t="s">
        <v>316</v>
      </c>
      <c r="C27" s="22"/>
      <c r="D27" s="33"/>
    </row>
    <row r="28" spans="1:4" x14ac:dyDescent="0.25">
      <c r="A28" s="245"/>
      <c r="B28" s="76" t="s">
        <v>281</v>
      </c>
      <c r="C28" s="77"/>
      <c r="D28" s="22"/>
    </row>
    <row r="29" spans="1:4" x14ac:dyDescent="0.25">
      <c r="A29" s="243"/>
      <c r="B29" s="83" t="s">
        <v>317</v>
      </c>
      <c r="C29" s="79"/>
      <c r="D29" s="22"/>
    </row>
    <row r="30" spans="1:4" x14ac:dyDescent="0.25">
      <c r="A30" s="243"/>
      <c r="B30" s="83"/>
      <c r="C30" s="79"/>
      <c r="D30" s="22"/>
    </row>
    <row r="31" spans="1:4" ht="15.75" thickBot="1" x14ac:dyDescent="0.3">
      <c r="A31" s="246"/>
      <c r="B31" s="84"/>
      <c r="C31" s="82"/>
      <c r="D31" s="22"/>
    </row>
    <row r="32" spans="1:4" x14ac:dyDescent="0.25">
      <c r="A32" s="235"/>
      <c r="B32" s="76" t="s">
        <v>282</v>
      </c>
      <c r="C32" s="29"/>
      <c r="D32" s="87"/>
    </row>
    <row r="33" spans="1:4" x14ac:dyDescent="0.25">
      <c r="A33" s="236"/>
      <c r="B33" s="178" t="s">
        <v>286</v>
      </c>
      <c r="C33" s="22"/>
      <c r="D33" s="24"/>
    </row>
    <row r="34" spans="1:4" x14ac:dyDescent="0.25">
      <c r="A34" s="236"/>
      <c r="B34" s="83" t="s">
        <v>287</v>
      </c>
      <c r="C34" s="22"/>
      <c r="D34" s="24"/>
    </row>
    <row r="35" spans="1:4" x14ac:dyDescent="0.25">
      <c r="A35" s="236"/>
      <c r="B35" s="83" t="s">
        <v>288</v>
      </c>
      <c r="C35" s="22"/>
      <c r="D35" s="24"/>
    </row>
    <row r="36" spans="1:4" x14ac:dyDescent="0.25">
      <c r="A36" s="236"/>
      <c r="B36" s="83" t="s">
        <v>289</v>
      </c>
      <c r="C36" s="22"/>
      <c r="D36" s="24"/>
    </row>
    <row r="37" spans="1:4" x14ac:dyDescent="0.25">
      <c r="A37" s="236"/>
      <c r="B37" s="83" t="s">
        <v>290</v>
      </c>
      <c r="C37" s="22" t="s">
        <v>294</v>
      </c>
      <c r="D37" s="24"/>
    </row>
    <row r="38" spans="1:4" x14ac:dyDescent="0.25">
      <c r="A38" s="236"/>
      <c r="B38" s="83" t="s">
        <v>291</v>
      </c>
      <c r="C38" s="22"/>
      <c r="D38" s="24"/>
    </row>
    <row r="39" spans="1:4" x14ac:dyDescent="0.25">
      <c r="A39" s="236"/>
      <c r="B39" s="83" t="s">
        <v>293</v>
      </c>
      <c r="C39" s="22"/>
      <c r="D39" s="24"/>
    </row>
    <row r="40" spans="1:4" ht="15.75" thickBot="1" x14ac:dyDescent="0.3">
      <c r="A40" s="237"/>
      <c r="B40" s="177" t="s">
        <v>292</v>
      </c>
      <c r="C40" s="23"/>
      <c r="D40" s="25"/>
    </row>
  </sheetData>
  <mergeCells count="13">
    <mergeCell ref="B14:C14"/>
    <mergeCell ref="B8:C8"/>
    <mergeCell ref="B9:C9"/>
    <mergeCell ref="B10:C10"/>
    <mergeCell ref="B11:C11"/>
    <mergeCell ref="B12:C12"/>
    <mergeCell ref="A32:A40"/>
    <mergeCell ref="B15:C15"/>
    <mergeCell ref="B16:C16"/>
    <mergeCell ref="B17:C17"/>
    <mergeCell ref="B18:C18"/>
    <mergeCell ref="A19:A23"/>
    <mergeCell ref="A28:A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Programme</vt:lpstr>
      <vt:lpstr>Thèmes</vt:lpstr>
      <vt:lpstr>Progression</vt:lpstr>
      <vt:lpstr>P1.x</vt:lpstr>
      <vt:lpstr>P2.x</vt:lpstr>
      <vt:lpstr>P7.x</vt:lpstr>
      <vt:lpstr>P7.4</vt:lpstr>
      <vt:lpstr>P9.x</vt:lpstr>
      <vt:lpstr>P9.1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pclaunay</dc:creator>
  <cp:lastModifiedBy>nmorel1</cp:lastModifiedBy>
  <cp:revision>44</cp:revision>
  <cp:lastPrinted>2015-11-06T15:30:41Z</cp:lastPrinted>
  <dcterms:created xsi:type="dcterms:W3CDTF">2015-11-08T10:15:20Z</dcterms:created>
  <dcterms:modified xsi:type="dcterms:W3CDTF">2015-12-08T21:09:38Z</dcterms:modified>
</cp:coreProperties>
</file>